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nv-my.sharepoint.com/personal/jon_hovem_leonhardsen_dnv_com/Documents/GSP - Transition finance/Decarbonization trajectory/"/>
    </mc:Choice>
  </mc:AlternateContent>
  <xr:revisionPtr revIDLastSave="398" documentId="8_{6B0E588D-A9A8-4FEB-A4AD-C932E65B2D1F}" xr6:coauthVersionLast="46" xr6:coauthVersionMax="46" xr10:uidLastSave="{D1A283AB-543E-4DC3-8907-ED3CDD5CA992}"/>
  <bookViews>
    <workbookView xWindow="28680" yWindow="-120" windowWidth="29040" windowHeight="15840" xr2:uid="{0FF9C480-BD33-4DC4-8F92-8ABBF3338205}"/>
  </bookViews>
  <sheets>
    <sheet name="Sheet1" sheetId="9" r:id="rId1"/>
    <sheet name="Trajectories" sheetId="2" r:id="rId2"/>
    <sheet name="Index" sheetId="1" r:id="rId3"/>
    <sheet name="List" sheetId="10" r:id="rId4"/>
  </sheets>
  <definedNames>
    <definedName name="_xlnm._FilterDatabase" localSheetId="3" hidden="1">List!$B$1:$B$15</definedName>
    <definedName name="_xlnm._FilterDatabase" localSheetId="1" hidden="1">Trajectories!$A$1:$AT$131</definedName>
    <definedName name="Bulk">Table1[Bulkcarrier]</definedName>
    <definedName name="Bulkcarrier">Table1[Bulkcarrier]</definedName>
    <definedName name="Chemical">Table2[Chemicaltanker]</definedName>
    <definedName name="Chemicaltanker">Table2[Chemicaltanker]</definedName>
    <definedName name="Container">Table3[Container]</definedName>
    <definedName name="Cruise">Table9[Cruise*]</definedName>
    <definedName name="Ferrypax">Table8[Ferry-paxonly*]</definedName>
    <definedName name="Ferrypaxonly">Table8[Ferry-paxonly*]</definedName>
    <definedName name="FerryRoPax">Table10[Ferry-RoPax*]</definedName>
    <definedName name="Gas">Table5[Liquefiedgastanker]</definedName>
    <definedName name="General">Table4[Generalcargo]</definedName>
    <definedName name="Generalcargo">Table4[Generalcargo]</definedName>
    <definedName name="Liquefiedgastanker">Table5[Liquefiedgastanker]</definedName>
    <definedName name="Liquid">Table6[Oiltanker]</definedName>
    <definedName name="Oiltanker">Table6[Oiltanker]</definedName>
    <definedName name="Otherliquidtanker">Table7[Otherliquidtanker]</definedName>
    <definedName name="Refrigerated">Table11[Refrigeratedbulk]</definedName>
    <definedName name="Refrigeratedbulk">Table11[Refrigeratedbulk]</definedName>
    <definedName name="Ropax">Table10[Ferry-RoPax*]</definedName>
    <definedName name="Roro">Table12[Ro-Ro]</definedName>
    <definedName name="Tanker">Table6[Oiltanker]</definedName>
    <definedName name="Type">Table14[Type]</definedName>
    <definedName name="Vehicle">Table13[Vehicle]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9" l="1" a="1"/>
  <c r="I31" i="9" s="1"/>
  <c r="U32" i="9"/>
  <c r="U33" i="9"/>
  <c r="U34" i="9"/>
  <c r="U35" i="9"/>
  <c r="U36" i="9"/>
  <c r="U37" i="9"/>
  <c r="U38" i="9"/>
  <c r="U39" i="9"/>
  <c r="U40" i="9"/>
  <c r="U41" i="9"/>
  <c r="U31" i="9"/>
  <c r="U30" i="9"/>
  <c r="E32" i="9" a="1"/>
  <c r="E32" i="9" s="1"/>
  <c r="E33" i="9" a="1"/>
  <c r="E33" i="9" s="1"/>
  <c r="E31" i="9" a="1"/>
  <c r="E31" i="9" s="1"/>
  <c r="Q29" i="9" a="1"/>
  <c r="Q29" i="9" s="1"/>
  <c r="O29" i="9" a="1"/>
  <c r="O29" i="9" s="1"/>
  <c r="K29" i="9" a="1"/>
  <c r="K29" i="9" s="1"/>
  <c r="I29" i="9" a="1"/>
  <c r="I29" i="9" s="1"/>
  <c r="E29" i="9" a="1"/>
  <c r="E29" i="9" s="1"/>
  <c r="C29" i="9" a="1"/>
  <c r="C29" i="9" s="1"/>
  <c r="AI5" i="9" a="1"/>
  <c r="AI5" i="9" s="1"/>
  <c r="AI6" i="9" a="1"/>
  <c r="AI6" i="9" s="1"/>
  <c r="AI7" i="9" a="1"/>
  <c r="AI7" i="9" s="1"/>
  <c r="AI8" i="9" a="1"/>
  <c r="AI8" i="9" s="1"/>
  <c r="AI9" i="9" a="1"/>
  <c r="AI9" i="9" s="1"/>
  <c r="AI10" i="9" a="1"/>
  <c r="AI10" i="9" s="1"/>
  <c r="AI11" i="9" a="1"/>
  <c r="AI11" i="9" s="1"/>
  <c r="AI12" i="9" a="1"/>
  <c r="AI12" i="9" s="1"/>
  <c r="AI13" i="9" a="1"/>
  <c r="AI13" i="9" s="1"/>
  <c r="AI14" i="9" a="1"/>
  <c r="AI14" i="9" s="1"/>
  <c r="AI15" i="9" a="1"/>
  <c r="AI15" i="9" s="1"/>
  <c r="AI16" i="9" a="1"/>
  <c r="AI16" i="9" s="1"/>
  <c r="AI17" i="9" a="1"/>
  <c r="AI17" i="9" s="1"/>
  <c r="AI18" i="9" a="1"/>
  <c r="AI18" i="9" s="1"/>
  <c r="AI19" i="9" a="1"/>
  <c r="AI19" i="9" s="1"/>
  <c r="AI20" i="9" a="1"/>
  <c r="AI20" i="9" s="1"/>
  <c r="AI21" i="9" a="1"/>
  <c r="AI21" i="9" s="1"/>
  <c r="AI22" i="9" a="1"/>
  <c r="AI22" i="9" s="1"/>
  <c r="AI23" i="9" a="1"/>
  <c r="AI23" i="9" s="1"/>
  <c r="AI24" i="9" a="1"/>
  <c r="AI24" i="9" s="1"/>
  <c r="AI25" i="9" a="1"/>
  <c r="AI25" i="9" s="1"/>
  <c r="AI26" i="9" a="1"/>
  <c r="AI26" i="9" s="1"/>
  <c r="AI27" i="9" a="1"/>
  <c r="AI27" i="9" s="1"/>
  <c r="AI28" i="9" a="1"/>
  <c r="AI28" i="9" s="1"/>
  <c r="AI29" i="9" a="1"/>
  <c r="AI29" i="9" s="1"/>
  <c r="AI30" i="9" a="1"/>
  <c r="AI30" i="9" s="1"/>
  <c r="AI31" i="9" a="1"/>
  <c r="AI31" i="9" s="1"/>
  <c r="AI32" i="9" a="1"/>
  <c r="AI32" i="9" s="1"/>
  <c r="AI33" i="9" a="1"/>
  <c r="AI33" i="9" s="1"/>
  <c r="AI34" i="9" a="1"/>
  <c r="AI34" i="9" s="1"/>
  <c r="AI35" i="9" a="1"/>
  <c r="AI35" i="9" s="1"/>
  <c r="AI36" i="9" a="1"/>
  <c r="AI36" i="9" s="1"/>
  <c r="AI37" i="9" a="1"/>
  <c r="AI37" i="9" s="1"/>
  <c r="AI38" i="9" a="1"/>
  <c r="AI38" i="9" s="1"/>
  <c r="AI39" i="9" a="1"/>
  <c r="AI39" i="9" s="1"/>
  <c r="AI40" i="9" a="1"/>
  <c r="AI40" i="9" s="1"/>
  <c r="AI41" i="9" a="1"/>
  <c r="AI41" i="9" s="1"/>
  <c r="AI42" i="9" a="1"/>
  <c r="AI42" i="9" s="1"/>
  <c r="AI4" i="9" a="1"/>
  <c r="AI4" i="9" s="1"/>
  <c r="AD5" i="9" a="1"/>
  <c r="AD5" i="9" s="1"/>
  <c r="AD6" i="9" a="1"/>
  <c r="AD6" i="9" s="1"/>
  <c r="AD7" i="9" a="1"/>
  <c r="AD7" i="9" s="1"/>
  <c r="AD8" i="9" a="1"/>
  <c r="AD8" i="9" s="1"/>
  <c r="AD9" i="9" a="1"/>
  <c r="AD9" i="9" s="1"/>
  <c r="AD10" i="9" a="1"/>
  <c r="AD10" i="9" s="1"/>
  <c r="AD11" i="9" a="1"/>
  <c r="AD11" i="9" s="1"/>
  <c r="AD12" i="9" a="1"/>
  <c r="AD12" i="9" s="1"/>
  <c r="AD13" i="9" a="1"/>
  <c r="AD13" i="9" s="1"/>
  <c r="AD14" i="9" a="1"/>
  <c r="AD14" i="9" s="1"/>
  <c r="AD15" i="9" a="1"/>
  <c r="AD15" i="9" s="1"/>
  <c r="AD16" i="9" a="1"/>
  <c r="AD16" i="9" s="1"/>
  <c r="AD17" i="9" a="1"/>
  <c r="AD17" i="9" s="1"/>
  <c r="AD18" i="9" a="1"/>
  <c r="AD18" i="9" s="1"/>
  <c r="AD19" i="9" a="1"/>
  <c r="AD19" i="9" s="1"/>
  <c r="AD20" i="9" a="1"/>
  <c r="AD20" i="9" s="1"/>
  <c r="AD21" i="9" a="1"/>
  <c r="AD21" i="9" s="1"/>
  <c r="AD22" i="9" a="1"/>
  <c r="AD22" i="9" s="1"/>
  <c r="AD23" i="9" a="1"/>
  <c r="AD23" i="9" s="1"/>
  <c r="AD24" i="9" a="1"/>
  <c r="AD24" i="9" s="1"/>
  <c r="AD25" i="9" a="1"/>
  <c r="AD25" i="9" s="1"/>
  <c r="AD26" i="9" a="1"/>
  <c r="AD26" i="9" s="1"/>
  <c r="AD27" i="9" a="1"/>
  <c r="AD27" i="9" s="1"/>
  <c r="AD28" i="9" a="1"/>
  <c r="AD28" i="9" s="1"/>
  <c r="AD29" i="9" a="1"/>
  <c r="AD29" i="9" s="1"/>
  <c r="AD30" i="9" a="1"/>
  <c r="AD30" i="9" s="1"/>
  <c r="AD31" i="9" a="1"/>
  <c r="AD31" i="9" s="1"/>
  <c r="AD32" i="9" a="1"/>
  <c r="AD32" i="9" s="1"/>
  <c r="AD33" i="9" a="1"/>
  <c r="AD33" i="9" s="1"/>
  <c r="AD34" i="9" a="1"/>
  <c r="AD34" i="9" s="1"/>
  <c r="AD35" i="9" a="1"/>
  <c r="AD35" i="9" s="1"/>
  <c r="AD36" i="9" a="1"/>
  <c r="AD36" i="9" s="1"/>
  <c r="AD37" i="9" a="1"/>
  <c r="AD37" i="9" s="1"/>
  <c r="AD38" i="9" a="1"/>
  <c r="AD38" i="9" s="1"/>
  <c r="AD39" i="9" a="1"/>
  <c r="AD39" i="9" s="1"/>
  <c r="AD40" i="9" a="1"/>
  <c r="AD40" i="9" s="1"/>
  <c r="AD41" i="9" a="1"/>
  <c r="AD41" i="9" s="1"/>
  <c r="AD42" i="9" a="1"/>
  <c r="AD42" i="9" s="1"/>
  <c r="AD4" i="9" a="1"/>
  <c r="AD4" i="9" s="1"/>
  <c r="Y4" i="9" a="1"/>
  <c r="Y4" i="9" s="1"/>
  <c r="Y5" i="9" a="1"/>
  <c r="Y5" i="9" s="1"/>
  <c r="Y6" i="9" a="1"/>
  <c r="Y6" i="9" s="1"/>
  <c r="Y7" i="9" a="1"/>
  <c r="Y7" i="9" s="1"/>
  <c r="Y8" i="9" a="1"/>
  <c r="Y8" i="9" s="1"/>
  <c r="Y9" i="9" a="1"/>
  <c r="Y9" i="9" s="1"/>
  <c r="Y10" i="9" a="1"/>
  <c r="Y10" i="9" s="1"/>
  <c r="Y11" i="9" a="1"/>
  <c r="Y11" i="9" s="1"/>
  <c r="Y12" i="9" a="1"/>
  <c r="Y12" i="9" s="1"/>
  <c r="Y13" i="9" a="1"/>
  <c r="Y13" i="9" s="1"/>
  <c r="Y14" i="9" a="1"/>
  <c r="Y14" i="9" s="1"/>
  <c r="Y15" i="9" a="1"/>
  <c r="Y15" i="9" s="1"/>
  <c r="Y16" i="9" a="1"/>
  <c r="Y16" i="9" s="1"/>
  <c r="Y17" i="9" a="1"/>
  <c r="Y17" i="9" s="1"/>
  <c r="Y18" i="9" a="1"/>
  <c r="Y18" i="9" s="1"/>
  <c r="Y19" i="9" a="1"/>
  <c r="Y19" i="9" s="1"/>
  <c r="Y20" i="9" a="1"/>
  <c r="Y20" i="9" s="1"/>
  <c r="C31" i="9" a="1"/>
  <c r="C31" i="9" s="1"/>
  <c r="E6" i="1"/>
  <c r="D6" i="1"/>
  <c r="C6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9" i="1"/>
  <c r="AA5" i="9" a="1"/>
  <c r="AA5" i="9" s="1"/>
  <c r="AA6" i="9" a="1"/>
  <c r="AA6" i="9" s="1"/>
  <c r="AA7" i="9" a="1"/>
  <c r="AA7" i="9" s="1"/>
  <c r="AA8" i="9" a="1"/>
  <c r="AA8" i="9" s="1"/>
  <c r="AA9" i="9" a="1"/>
  <c r="AA9" i="9" s="1"/>
  <c r="AA10" i="9" a="1"/>
  <c r="AA10" i="9" s="1"/>
  <c r="AA11" i="9" a="1"/>
  <c r="AA11" i="9" s="1"/>
  <c r="AA12" i="9" a="1"/>
  <c r="AA12" i="9" s="1"/>
  <c r="AA13" i="9" a="1"/>
  <c r="AA13" i="9" s="1"/>
  <c r="AA14" i="9" a="1"/>
  <c r="AA14" i="9" s="1"/>
  <c r="AA15" i="9" a="1"/>
  <c r="AA15" i="9" s="1"/>
  <c r="AA16" i="9" a="1"/>
  <c r="AA16" i="9" s="1"/>
  <c r="AA17" i="9" a="1"/>
  <c r="AA17" i="9" s="1"/>
  <c r="AA18" i="9" a="1"/>
  <c r="AA18" i="9" s="1"/>
  <c r="AA19" i="9" a="1"/>
  <c r="AA19" i="9" s="1"/>
  <c r="AA20" i="9" a="1"/>
  <c r="AA20" i="9" s="1"/>
  <c r="AA21" i="9" a="1"/>
  <c r="AA21" i="9" s="1"/>
  <c r="AA22" i="9" a="1"/>
  <c r="AA22" i="9" s="1"/>
  <c r="AA23" i="9" a="1"/>
  <c r="AA23" i="9" s="1"/>
  <c r="AA24" i="9" a="1"/>
  <c r="AA24" i="9" s="1"/>
  <c r="AA25" i="9" a="1"/>
  <c r="AA25" i="9" s="1"/>
  <c r="AA26" i="9" a="1"/>
  <c r="AA26" i="9" s="1"/>
  <c r="AA27" i="9" a="1"/>
  <c r="AA27" i="9" s="1"/>
  <c r="AA28" i="9" a="1"/>
  <c r="AA28" i="9" s="1"/>
  <c r="AA29" i="9" a="1"/>
  <c r="AA29" i="9" s="1"/>
  <c r="AA30" i="9" a="1"/>
  <c r="AA30" i="9" s="1"/>
  <c r="AA31" i="9" a="1"/>
  <c r="AA31" i="9" s="1"/>
  <c r="AA32" i="9" a="1"/>
  <c r="AA32" i="9" s="1"/>
  <c r="AA33" i="9" a="1"/>
  <c r="AA33" i="9" s="1"/>
  <c r="AA34" i="9" a="1"/>
  <c r="AA34" i="9" s="1"/>
  <c r="AA35" i="9" a="1"/>
  <c r="AA35" i="9" s="1"/>
  <c r="AA36" i="9" a="1"/>
  <c r="AA36" i="9" s="1"/>
  <c r="AA37" i="9" a="1"/>
  <c r="AA37" i="9" s="1"/>
  <c r="AA38" i="9" a="1"/>
  <c r="AA38" i="9" s="1"/>
  <c r="AA39" i="9" a="1"/>
  <c r="AA39" i="9" s="1"/>
  <c r="AA40" i="9" a="1"/>
  <c r="AA40" i="9" s="1"/>
  <c r="AA41" i="9" a="1"/>
  <c r="AA41" i="9" s="1"/>
  <c r="AA42" i="9" a="1"/>
  <c r="AA42" i="9" s="1"/>
  <c r="AA4" i="9" a="1"/>
  <c r="AA4" i="9" s="1"/>
  <c r="AB5" i="9" a="1"/>
  <c r="AB5" i="9" s="1"/>
  <c r="AB6" i="9" a="1"/>
  <c r="AB6" i="9" s="1"/>
  <c r="AB7" i="9" a="1"/>
  <c r="AB7" i="9" s="1"/>
  <c r="AB8" i="9" a="1"/>
  <c r="AB8" i="9" s="1"/>
  <c r="AB9" i="9" a="1"/>
  <c r="AB9" i="9" s="1"/>
  <c r="AB10" i="9" a="1"/>
  <c r="AB10" i="9" s="1"/>
  <c r="AB11" i="9" a="1"/>
  <c r="AB11" i="9" s="1"/>
  <c r="AB27" i="9" a="1"/>
  <c r="AB27" i="9" s="1"/>
  <c r="AB28" i="9" a="1"/>
  <c r="AB28" i="9" s="1"/>
  <c r="AB29" i="9" a="1"/>
  <c r="AB29" i="9" s="1"/>
  <c r="AB30" i="9" a="1"/>
  <c r="AB30" i="9" s="1"/>
  <c r="AB31" i="9" a="1"/>
  <c r="AB31" i="9" s="1"/>
  <c r="AB32" i="9" a="1"/>
  <c r="AB32" i="9" s="1"/>
  <c r="AB33" i="9" a="1"/>
  <c r="AB33" i="9" s="1"/>
  <c r="AB34" i="9" a="1"/>
  <c r="AB34" i="9" s="1"/>
  <c r="AB35" i="9" a="1"/>
  <c r="AB35" i="9" s="1"/>
  <c r="AB36" i="9" a="1"/>
  <c r="AB36" i="9" s="1"/>
  <c r="AB37" i="9" a="1"/>
  <c r="AB37" i="9" s="1"/>
  <c r="AB38" i="9" a="1"/>
  <c r="AB38" i="9" s="1"/>
  <c r="AB39" i="9" a="1"/>
  <c r="AB39" i="9" s="1"/>
  <c r="AB40" i="9" a="1"/>
  <c r="AB40" i="9" s="1"/>
  <c r="AB41" i="9" a="1"/>
  <c r="AB41" i="9" s="1"/>
  <c r="AB42" i="9" a="1"/>
  <c r="AB42" i="9" s="1"/>
  <c r="AB4" i="9" a="1"/>
  <c r="AB4" i="9" s="1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38" i="2"/>
  <c r="AL9" i="9" l="1" a="1"/>
  <c r="AL9" i="9" s="1"/>
  <c r="AL31" i="9" a="1"/>
  <c r="AL31" i="9" s="1"/>
  <c r="AL4" i="9" a="1"/>
  <c r="AL4" i="9" s="1"/>
  <c r="AK15" i="9" a="1"/>
  <c r="AK15" i="9" s="1"/>
  <c r="AK27" i="9" a="1"/>
  <c r="AK27" i="9" s="1"/>
  <c r="AK38" i="9" a="1"/>
  <c r="AK38" i="9" s="1"/>
  <c r="AK17" i="9" a="1"/>
  <c r="AK17" i="9" s="1"/>
  <c r="AK29" i="9" a="1"/>
  <c r="AK29" i="9" s="1"/>
  <c r="AK30" i="9" a="1"/>
  <c r="AK30" i="9" s="1"/>
  <c r="AL10" i="9" a="1"/>
  <c r="AL10" i="9" s="1"/>
  <c r="AL32" i="9" a="1"/>
  <c r="AL32" i="9" s="1"/>
  <c r="AK5" i="9" a="1"/>
  <c r="AK5" i="9" s="1"/>
  <c r="AK16" i="9" a="1"/>
  <c r="AK16" i="9" s="1"/>
  <c r="AK28" i="9" a="1"/>
  <c r="AK28" i="9" s="1"/>
  <c r="AK39" i="9" a="1"/>
  <c r="AK39" i="9" s="1"/>
  <c r="AL33" i="9" a="1"/>
  <c r="AL33" i="9" s="1"/>
  <c r="AK18" i="9" a="1"/>
  <c r="AK18" i="9" s="1"/>
  <c r="AL11" i="9" a="1"/>
  <c r="AL11" i="9" s="1"/>
  <c r="AL12" i="9" a="1"/>
  <c r="AL12" i="9" s="1"/>
  <c r="AL34" i="9" a="1"/>
  <c r="AL34" i="9" s="1"/>
  <c r="AK40" i="9" a="1"/>
  <c r="AK40" i="9" s="1"/>
  <c r="AL13" i="9" a="1"/>
  <c r="AL13" i="9" s="1"/>
  <c r="AL35" i="9" a="1"/>
  <c r="AL35" i="9" s="1"/>
  <c r="AK8" i="9" a="1"/>
  <c r="AK8" i="9" s="1"/>
  <c r="AK19" i="9" a="1"/>
  <c r="AK19" i="9" s="1"/>
  <c r="AK31" i="9" a="1"/>
  <c r="AK31" i="9" s="1"/>
  <c r="AK41" i="9" a="1"/>
  <c r="AK41" i="9" s="1"/>
  <c r="AL37" i="9" a="1"/>
  <c r="AL37" i="9" s="1"/>
  <c r="AK21" i="9" a="1"/>
  <c r="AK21" i="9" s="1"/>
  <c r="AK4" i="9" a="1"/>
  <c r="AK4" i="9" s="1"/>
  <c r="AL14" i="9" a="1"/>
  <c r="AL14" i="9" s="1"/>
  <c r="AL36" i="9" a="1"/>
  <c r="AL36" i="9" s="1"/>
  <c r="AK9" i="9" a="1"/>
  <c r="AK9" i="9" s="1"/>
  <c r="AK20" i="9" a="1"/>
  <c r="AK20" i="9" s="1"/>
  <c r="AK32" i="9" a="1"/>
  <c r="AK32" i="9" s="1"/>
  <c r="AK42" i="9" a="1"/>
  <c r="AK42" i="9" s="1"/>
  <c r="AK10" i="9" a="1"/>
  <c r="AK10" i="9" s="1"/>
  <c r="AK33" i="9" a="1"/>
  <c r="AK33" i="9" s="1"/>
  <c r="AL15" i="9" a="1"/>
  <c r="AL15" i="9" s="1"/>
  <c r="O31" i="9" a="1"/>
  <c r="O31" i="9" s="1"/>
  <c r="AL16" i="9" a="1"/>
  <c r="AL16" i="9" s="1"/>
  <c r="AL38" i="9" a="1"/>
  <c r="AL38" i="9" s="1"/>
  <c r="AK11" i="9" a="1"/>
  <c r="AK11" i="9" s="1"/>
  <c r="AK22" i="9" a="1"/>
  <c r="AK22" i="9" s="1"/>
  <c r="AL27" i="9" a="1"/>
  <c r="AL27" i="9" s="1"/>
  <c r="AL39" i="9" a="1"/>
  <c r="AL39" i="9" s="1"/>
  <c r="AK34" i="9" a="1"/>
  <c r="AK34" i="9" s="1"/>
  <c r="AL5" i="9" a="1"/>
  <c r="AL5" i="9" s="1"/>
  <c r="AK23" i="9" a="1"/>
  <c r="AK23" i="9" s="1"/>
  <c r="AL6" i="9" a="1"/>
  <c r="AL6" i="9" s="1"/>
  <c r="AL28" i="9" a="1"/>
  <c r="AL28" i="9" s="1"/>
  <c r="AL40" i="9" a="1"/>
  <c r="AL40" i="9" s="1"/>
  <c r="AK12" i="9" a="1"/>
  <c r="AK12" i="9" s="1"/>
  <c r="AK24" i="9" a="1"/>
  <c r="AK24" i="9" s="1"/>
  <c r="AK35" i="9" a="1"/>
  <c r="AK35" i="9" s="1"/>
  <c r="AL7" i="9" a="1"/>
  <c r="AL7" i="9" s="1"/>
  <c r="AL29" i="9" a="1"/>
  <c r="AL29" i="9" s="1"/>
  <c r="AL41" i="9" a="1"/>
  <c r="AL41" i="9" s="1"/>
  <c r="AK13" i="9" a="1"/>
  <c r="AK13" i="9" s="1"/>
  <c r="AK25" i="9" a="1"/>
  <c r="AK25" i="9" s="1"/>
  <c r="AK36" i="9" a="1"/>
  <c r="AK36" i="9" s="1"/>
  <c r="AL8" i="9" a="1"/>
  <c r="AL8" i="9" s="1"/>
  <c r="AL30" i="9" a="1"/>
  <c r="AL30" i="9" s="1"/>
  <c r="AL42" i="9" a="1"/>
  <c r="AL42" i="9" s="1"/>
  <c r="AK14" i="9" a="1"/>
  <c r="AK14" i="9" s="1"/>
  <c r="AK26" i="9" a="1"/>
  <c r="AK26" i="9" s="1"/>
  <c r="AK37" i="9" a="1"/>
  <c r="AK37" i="9" s="1"/>
  <c r="AK6" i="9" a="1"/>
  <c r="AK6" i="9" s="1"/>
  <c r="AK7" i="9" a="1"/>
  <c r="AK7" i="9" s="1"/>
  <c r="I10" i="9"/>
  <c r="AJ14" i="9" s="1"/>
  <c r="AL21" i="9" a="1"/>
  <c r="AL21" i="9" s="1"/>
  <c r="AG8" i="9" a="1"/>
  <c r="AG8" i="9" s="1"/>
  <c r="AG30" i="9" a="1"/>
  <c r="AG30" i="9" s="1"/>
  <c r="AG42" i="9" a="1"/>
  <c r="AG42" i="9" s="1"/>
  <c r="AF16" i="9" a="1"/>
  <c r="AF16" i="9" s="1"/>
  <c r="AF27" i="9" a="1"/>
  <c r="AF27" i="9" s="1"/>
  <c r="AF39" i="9" a="1"/>
  <c r="AF39" i="9" s="1"/>
  <c r="AG9" i="9" a="1"/>
  <c r="AG9" i="9" s="1"/>
  <c r="AG31" i="9" a="1"/>
  <c r="AG31" i="9" s="1"/>
  <c r="AF5" i="9" a="1"/>
  <c r="AF5" i="9" s="1"/>
  <c r="AF17" i="9" a="1"/>
  <c r="AF17" i="9" s="1"/>
  <c r="AF28" i="9" a="1"/>
  <c r="AF28" i="9" s="1"/>
  <c r="AF40" i="9" a="1"/>
  <c r="AF40" i="9" s="1"/>
  <c r="AG10" i="9" a="1"/>
  <c r="AG10" i="9" s="1"/>
  <c r="AG32" i="9" a="1"/>
  <c r="AG32" i="9" s="1"/>
  <c r="AF6" i="9" a="1"/>
  <c r="AF6" i="9" s="1"/>
  <c r="AF29" i="9" a="1"/>
  <c r="AF29" i="9" s="1"/>
  <c r="AF41" i="9" a="1"/>
  <c r="AF41" i="9" s="1"/>
  <c r="AG11" i="9" a="1"/>
  <c r="AG11" i="9" s="1"/>
  <c r="AG33" i="9" a="1"/>
  <c r="AG33" i="9" s="1"/>
  <c r="AF7" i="9" a="1"/>
  <c r="AF7" i="9" s="1"/>
  <c r="AF18" i="9" a="1"/>
  <c r="AF18" i="9" s="1"/>
  <c r="AF30" i="9" a="1"/>
  <c r="AF30" i="9" s="1"/>
  <c r="AF42" i="9" a="1"/>
  <c r="AF42" i="9" s="1"/>
  <c r="AG12" i="9" a="1"/>
  <c r="AG12" i="9" s="1"/>
  <c r="AG34" i="9" a="1"/>
  <c r="AG34" i="9" s="1"/>
  <c r="AF8" i="9" a="1"/>
  <c r="AF8" i="9" s="1"/>
  <c r="AF19" i="9" a="1"/>
  <c r="AF19" i="9" s="1"/>
  <c r="AF31" i="9" a="1"/>
  <c r="AF31" i="9" s="1"/>
  <c r="AG4" i="9" a="1"/>
  <c r="AG4" i="9" s="1"/>
  <c r="AF38" i="9" a="1"/>
  <c r="AF38" i="9" s="1"/>
  <c r="AG13" i="9" a="1"/>
  <c r="AG13" i="9" s="1"/>
  <c r="AG35" i="9" a="1"/>
  <c r="AG35" i="9" s="1"/>
  <c r="AF9" i="9" a="1"/>
  <c r="AF9" i="9" s="1"/>
  <c r="AF20" i="9" a="1"/>
  <c r="AF20" i="9" s="1"/>
  <c r="AF32" i="9" a="1"/>
  <c r="AF32" i="9" s="1"/>
  <c r="AF26" i="9" a="1"/>
  <c r="AF26" i="9" s="1"/>
  <c r="AG14" i="9" a="1"/>
  <c r="AG14" i="9" s="1"/>
  <c r="AG36" i="9" a="1"/>
  <c r="AG36" i="9" s="1"/>
  <c r="AF10" i="9" a="1"/>
  <c r="AF10" i="9" s="1"/>
  <c r="AF21" i="9" a="1"/>
  <c r="AF21" i="9" s="1"/>
  <c r="AF33" i="9" a="1"/>
  <c r="AF33" i="9" s="1"/>
  <c r="AG15" i="9" a="1"/>
  <c r="AG15" i="9" s="1"/>
  <c r="AG37" i="9" a="1"/>
  <c r="AG37" i="9" s="1"/>
  <c r="AF11" i="9" a="1"/>
  <c r="AF11" i="9" s="1"/>
  <c r="AF22" i="9" a="1"/>
  <c r="AF22" i="9" s="1"/>
  <c r="AF34" i="9" a="1"/>
  <c r="AF34" i="9" s="1"/>
  <c r="AF15" i="9" a="1"/>
  <c r="AF15" i="9" s="1"/>
  <c r="AF4" i="9" a="1"/>
  <c r="AF4" i="9" s="1"/>
  <c r="AG16" i="9" a="1"/>
  <c r="AG16" i="9" s="1"/>
  <c r="AG38" i="9" a="1"/>
  <c r="AG38" i="9" s="1"/>
  <c r="AF12" i="9" a="1"/>
  <c r="AF12" i="9" s="1"/>
  <c r="AF23" i="9" a="1"/>
  <c r="AF23" i="9" s="1"/>
  <c r="AF35" i="9" a="1"/>
  <c r="AF35" i="9" s="1"/>
  <c r="AG41" i="9" a="1"/>
  <c r="AG41" i="9" s="1"/>
  <c r="AG5" i="9" a="1"/>
  <c r="AG5" i="9" s="1"/>
  <c r="AG27" i="9" a="1"/>
  <c r="AG27" i="9" s="1"/>
  <c r="AG39" i="9" a="1"/>
  <c r="AG39" i="9" s="1"/>
  <c r="AF13" i="9" a="1"/>
  <c r="AF13" i="9" s="1"/>
  <c r="AF24" i="9" a="1"/>
  <c r="AF24" i="9" s="1"/>
  <c r="AF36" i="9" a="1"/>
  <c r="AF36" i="9" s="1"/>
  <c r="AG29" i="9" a="1"/>
  <c r="AG29" i="9" s="1"/>
  <c r="AG6" i="9" a="1"/>
  <c r="AG6" i="9" s="1"/>
  <c r="AG28" i="9" a="1"/>
  <c r="AG28" i="9" s="1"/>
  <c r="AG40" i="9" a="1"/>
  <c r="AG40" i="9" s="1"/>
  <c r="AF14" i="9" a="1"/>
  <c r="AF14" i="9" s="1"/>
  <c r="AF25" i="9" a="1"/>
  <c r="AF25" i="9" s="1"/>
  <c r="AF37" i="9" a="1"/>
  <c r="AF37" i="9" s="1"/>
  <c r="AG7" i="9" a="1"/>
  <c r="AG7" i="9" s="1"/>
  <c r="I7" i="9"/>
  <c r="AE9" i="9" s="1"/>
  <c r="AG17" i="9" a="1"/>
  <c r="AG17" i="9" s="1"/>
  <c r="AG26" i="9" a="1"/>
  <c r="AG26" i="9" s="1"/>
  <c r="AG25" i="9" a="1"/>
  <c r="AG25" i="9" s="1"/>
  <c r="AG24" i="9" a="1"/>
  <c r="AG24" i="9" s="1"/>
  <c r="AG23" i="9" a="1"/>
  <c r="AG23" i="9" s="1"/>
  <c r="AG22" i="9" a="1"/>
  <c r="AG22" i="9" s="1"/>
  <c r="AG21" i="9" a="1"/>
  <c r="AG21" i="9" s="1"/>
  <c r="AG20" i="9" a="1"/>
  <c r="AG20" i="9" s="1"/>
  <c r="AG19" i="9" a="1"/>
  <c r="AG19" i="9" s="1"/>
  <c r="AG18" i="9" a="1"/>
  <c r="AG18" i="9" s="1"/>
  <c r="AL19" i="9" a="1"/>
  <c r="AL19" i="9" s="1"/>
  <c r="AL20" i="9" a="1"/>
  <c r="AL20" i="9" s="1"/>
  <c r="AL18" i="9" a="1"/>
  <c r="AL18" i="9" s="1"/>
  <c r="AL17" i="9" a="1"/>
  <c r="AL17" i="9" s="1"/>
  <c r="AL26" i="9" a="1"/>
  <c r="AL26" i="9" s="1"/>
  <c r="AL25" i="9" a="1"/>
  <c r="AL25" i="9" s="1"/>
  <c r="AL24" i="9" a="1"/>
  <c r="AL24" i="9" s="1"/>
  <c r="AL23" i="9" a="1"/>
  <c r="AL23" i="9" s="1"/>
  <c r="AL22" i="9" a="1"/>
  <c r="AL22" i="9" s="1"/>
  <c r="AL5" i="1"/>
  <c r="AL4" i="1"/>
  <c r="AK5" i="1"/>
  <c r="AK4" i="1"/>
  <c r="AE10" i="9" l="1"/>
  <c r="AJ11" i="9"/>
  <c r="AE23" i="9"/>
  <c r="AJ26" i="9"/>
  <c r="AE14" i="9"/>
  <c r="AE15" i="9"/>
  <c r="AE17" i="9"/>
  <c r="AJ41" i="9"/>
  <c r="AJ6" i="9"/>
  <c r="AJ10" i="9"/>
  <c r="AJ34" i="9"/>
  <c r="AJ25" i="9"/>
  <c r="AE11" i="9"/>
  <c r="AE8" i="9"/>
  <c r="AJ7" i="9"/>
  <c r="AJ17" i="9"/>
  <c r="AJ36" i="9"/>
  <c r="AJ39" i="9"/>
  <c r="AJ35" i="9"/>
  <c r="AJ12" i="9"/>
  <c r="AJ40" i="9"/>
  <c r="AJ8" i="9"/>
  <c r="AJ18" i="9"/>
  <c r="AJ22" i="9"/>
  <c r="AJ20" i="9"/>
  <c r="AJ29" i="9"/>
  <c r="AJ32" i="9"/>
  <c r="AJ9" i="9"/>
  <c r="AJ42" i="9"/>
  <c r="O32" i="9" a="1"/>
  <c r="O32" i="9" s="1"/>
  <c r="AJ33" i="9"/>
  <c r="AJ4" i="9"/>
  <c r="AJ13" i="9"/>
  <c r="AJ5" i="9"/>
  <c r="AJ28" i="9"/>
  <c r="AJ23" i="9"/>
  <c r="AJ19" i="9"/>
  <c r="AJ24" i="9"/>
  <c r="AJ31" i="9"/>
  <c r="AJ15" i="9"/>
  <c r="R31" i="9" s="1"/>
  <c r="S31" i="9" s="1"/>
  <c r="AJ37" i="9"/>
  <c r="AJ30" i="9"/>
  <c r="AJ16" i="9"/>
  <c r="AJ27" i="9"/>
  <c r="AJ21" i="9"/>
  <c r="AJ38" i="9"/>
  <c r="AE32" i="9"/>
  <c r="AE20" i="9"/>
  <c r="AE41" i="9"/>
  <c r="AE12" i="9"/>
  <c r="AE39" i="9"/>
  <c r="AE30" i="9"/>
  <c r="AE21" i="9"/>
  <c r="AE42" i="9"/>
  <c r="AE6" i="9"/>
  <c r="AE16" i="9"/>
  <c r="AE24" i="9"/>
  <c r="AE18" i="9"/>
  <c r="AE13" i="9"/>
  <c r="AE28" i="9"/>
  <c r="AE7" i="9"/>
  <c r="AE27" i="9"/>
  <c r="AE36" i="9"/>
  <c r="AE37" i="9"/>
  <c r="AE40" i="9"/>
  <c r="AE31" i="9"/>
  <c r="AE19" i="9"/>
  <c r="AE22" i="9"/>
  <c r="AE4" i="9"/>
  <c r="AE35" i="9"/>
  <c r="AE33" i="9"/>
  <c r="I32" i="9" a="1"/>
  <c r="I32" i="9" s="1"/>
  <c r="I33" i="9" s="1" a="1"/>
  <c r="I33" i="9" s="1"/>
  <c r="I34" i="9" s="1" a="1"/>
  <c r="I34" i="9" s="1"/>
  <c r="I35" i="9" s="1" a="1"/>
  <c r="I35" i="9" s="1"/>
  <c r="I36" i="9" s="1" a="1"/>
  <c r="I36" i="9" s="1"/>
  <c r="I37" i="9" s="1" a="1"/>
  <c r="I37" i="9" s="1"/>
  <c r="I38" i="9" s="1" a="1"/>
  <c r="I38" i="9" s="1"/>
  <c r="I39" i="9" s="1" a="1"/>
  <c r="I39" i="9" s="1"/>
  <c r="I40" i="9" s="1" a="1"/>
  <c r="I40" i="9" s="1"/>
  <c r="I41" i="9" s="1" a="1"/>
  <c r="I41" i="9" s="1"/>
  <c r="I42" i="9" s="1" a="1"/>
  <c r="I42" i="9" s="1"/>
  <c r="I43" i="9" s="1" a="1"/>
  <c r="I43" i="9" s="1"/>
  <c r="I44" i="9" s="1" a="1"/>
  <c r="I44" i="9" s="1"/>
  <c r="I45" i="9" s="1" a="1"/>
  <c r="I45" i="9" s="1"/>
  <c r="I46" i="9" s="1" a="1"/>
  <c r="I46" i="9" s="1"/>
  <c r="I47" i="9" s="1" a="1"/>
  <c r="I47" i="9" s="1"/>
  <c r="I48" i="9" s="1" a="1"/>
  <c r="I48" i="9" s="1"/>
  <c r="I49" i="9" s="1" a="1"/>
  <c r="I49" i="9" s="1"/>
  <c r="I50" i="9" s="1" a="1"/>
  <c r="I50" i="9" s="1"/>
  <c r="I51" i="9" s="1" a="1"/>
  <c r="I51" i="9" s="1"/>
  <c r="I52" i="9" s="1" a="1"/>
  <c r="I52" i="9" s="1"/>
  <c r="I53" i="9" s="1" a="1"/>
  <c r="I53" i="9" s="1"/>
  <c r="I54" i="9" s="1" a="1"/>
  <c r="I54" i="9" s="1"/>
  <c r="I55" i="9" s="1" a="1"/>
  <c r="I55" i="9" s="1"/>
  <c r="I56" i="9" s="1" a="1"/>
  <c r="I56" i="9" s="1"/>
  <c r="I57" i="9" s="1" a="1"/>
  <c r="I57" i="9" s="1"/>
  <c r="L57" i="9" s="1"/>
  <c r="M57" i="9" s="1"/>
  <c r="AE5" i="9"/>
  <c r="AE25" i="9"/>
  <c r="AE34" i="9"/>
  <c r="AE38" i="9"/>
  <c r="AE29" i="9"/>
  <c r="AE26" i="9"/>
  <c r="I62" i="2"/>
  <c r="I66" i="2"/>
  <c r="I60" i="2"/>
  <c r="I67" i="2"/>
  <c r="I69" i="2"/>
  <c r="I63" i="2"/>
  <c r="I65" i="2"/>
  <c r="I59" i="2"/>
  <c r="I61" i="2"/>
  <c r="I68" i="2"/>
  <c r="I64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2" i="2"/>
  <c r="J84" i="2"/>
  <c r="K72" i="2"/>
  <c r="L72" i="2"/>
  <c r="M44" i="2"/>
  <c r="N84" i="2"/>
  <c r="O84" i="2"/>
  <c r="P84" i="2"/>
  <c r="Q2" i="2"/>
  <c r="R51" i="2"/>
  <c r="S83" i="2"/>
  <c r="U83" i="2"/>
  <c r="V78" i="2"/>
  <c r="W82" i="2"/>
  <c r="X49" i="2"/>
  <c r="Y84" i="2"/>
  <c r="Z84" i="2"/>
  <c r="AA79" i="2"/>
  <c r="AB84" i="2"/>
  <c r="AC2" i="2"/>
  <c r="AD51" i="2"/>
  <c r="AE82" i="2"/>
  <c r="AF58" i="2"/>
  <c r="AG83" i="2"/>
  <c r="AI76" i="2"/>
  <c r="AJ76" i="2"/>
  <c r="AK77" i="2"/>
  <c r="AL56" i="2"/>
  <c r="AM75" i="2"/>
  <c r="AN84" i="2"/>
  <c r="AO2" i="2"/>
  <c r="AP78" i="2"/>
  <c r="AQ83" i="2"/>
  <c r="AS83" i="2"/>
  <c r="AT84" i="2"/>
  <c r="H58" i="2"/>
  <c r="O33" i="9" l="1" a="1"/>
  <c r="O33" i="9" s="1"/>
  <c r="R32" i="9"/>
  <c r="S32" i="9" s="1"/>
  <c r="I58" i="9" a="1"/>
  <c r="I58" i="9" s="1"/>
  <c r="I59" i="9" s="1" a="1"/>
  <c r="I59" i="9" s="1"/>
  <c r="I60" i="9" s="1" a="1"/>
  <c r="I60" i="9" s="1"/>
  <c r="P2" i="2"/>
  <c r="AA81" i="2"/>
  <c r="Q78" i="2"/>
  <c r="AA48" i="2"/>
  <c r="O2" i="2"/>
  <c r="Z81" i="2"/>
  <c r="J78" i="2"/>
  <c r="AS54" i="2"/>
  <c r="H83" i="2"/>
  <c r="N81" i="2"/>
  <c r="AA71" i="2"/>
  <c r="AG54" i="2"/>
  <c r="AP84" i="2"/>
  <c r="AJ82" i="2"/>
  <c r="M81" i="2"/>
  <c r="M77" i="2"/>
  <c r="Z71" i="2"/>
  <c r="AO84" i="2"/>
  <c r="AI82" i="2"/>
  <c r="AJ45" i="2"/>
  <c r="AD84" i="2"/>
  <c r="X82" i="2"/>
  <c r="AI80" i="2"/>
  <c r="W76" i="2"/>
  <c r="X45" i="2"/>
  <c r="AC84" i="2"/>
  <c r="AB80" i="2"/>
  <c r="P76" i="2"/>
  <c r="AS58" i="2"/>
  <c r="AP51" i="2"/>
  <c r="R84" i="2"/>
  <c r="L82" i="2"/>
  <c r="AN2" i="2"/>
  <c r="Q84" i="2"/>
  <c r="K82" i="2"/>
  <c r="AQ79" i="2"/>
  <c r="L57" i="2"/>
  <c r="AM2" i="2"/>
  <c r="AP79" i="2"/>
  <c r="AP74" i="2"/>
  <c r="K57" i="2"/>
  <c r="AB2" i="2"/>
  <c r="AM81" i="2"/>
  <c r="AO74" i="2"/>
  <c r="AA2" i="2"/>
  <c r="AL81" i="2"/>
  <c r="AT78" i="2"/>
  <c r="AM48" i="2"/>
  <c r="AR62" i="2"/>
  <c r="AR66" i="2"/>
  <c r="AR64" i="2"/>
  <c r="AR60" i="2"/>
  <c r="AR67" i="2"/>
  <c r="AR63" i="2"/>
  <c r="AR65" i="2"/>
  <c r="AR69" i="2"/>
  <c r="AR59" i="2"/>
  <c r="AR61" i="2"/>
  <c r="AR68" i="2"/>
  <c r="AR3" i="2"/>
  <c r="AR7" i="2"/>
  <c r="AR11" i="2"/>
  <c r="AR15" i="2"/>
  <c r="AR4" i="2"/>
  <c r="AR8" i="2"/>
  <c r="AR12" i="2"/>
  <c r="AR16" i="2"/>
  <c r="AR5" i="2"/>
  <c r="AR9" i="2"/>
  <c r="AR13" i="2"/>
  <c r="AR17" i="2"/>
  <c r="AR6" i="2"/>
  <c r="AR10" i="2"/>
  <c r="AR14" i="2"/>
  <c r="AR18" i="2"/>
  <c r="AR19" i="2"/>
  <c r="AR23" i="2"/>
  <c r="AR27" i="2"/>
  <c r="AR31" i="2"/>
  <c r="AR35" i="2"/>
  <c r="AR39" i="2"/>
  <c r="AR43" i="2"/>
  <c r="AR20" i="2"/>
  <c r="AR24" i="2"/>
  <c r="AR28" i="2"/>
  <c r="AR32" i="2"/>
  <c r="AR36" i="2"/>
  <c r="AR40" i="2"/>
  <c r="AR21" i="2"/>
  <c r="AR25" i="2"/>
  <c r="AR29" i="2"/>
  <c r="AR33" i="2"/>
  <c r="AR37" i="2"/>
  <c r="AR41" i="2"/>
  <c r="AR22" i="2"/>
  <c r="AR26" i="2"/>
  <c r="AR30" i="2"/>
  <c r="AR34" i="2"/>
  <c r="AR38" i="2"/>
  <c r="AR42" i="2"/>
  <c r="AR47" i="2"/>
  <c r="AR51" i="2"/>
  <c r="AR55" i="2"/>
  <c r="AR70" i="2"/>
  <c r="AR74" i="2"/>
  <c r="AR78" i="2"/>
  <c r="AR44" i="2"/>
  <c r="AR48" i="2"/>
  <c r="AR52" i="2"/>
  <c r="AR56" i="2"/>
  <c r="AR71" i="2"/>
  <c r="AR75" i="2"/>
  <c r="AR79" i="2"/>
  <c r="AR45" i="2"/>
  <c r="AR49" i="2"/>
  <c r="AR53" i="2"/>
  <c r="AR57" i="2"/>
  <c r="AR72" i="2"/>
  <c r="AR76" i="2"/>
  <c r="AR80" i="2"/>
  <c r="AR46" i="2"/>
  <c r="AR50" i="2"/>
  <c r="AR54" i="2"/>
  <c r="W61" i="2"/>
  <c r="W65" i="2"/>
  <c r="W69" i="2"/>
  <c r="W60" i="2"/>
  <c r="W67" i="2"/>
  <c r="W63" i="2"/>
  <c r="W59" i="2"/>
  <c r="W66" i="2"/>
  <c r="W68" i="2"/>
  <c r="W62" i="2"/>
  <c r="W64" i="2"/>
  <c r="W6" i="2"/>
  <c r="W10" i="2"/>
  <c r="W14" i="2"/>
  <c r="W18" i="2"/>
  <c r="W3" i="2"/>
  <c r="W7" i="2"/>
  <c r="W11" i="2"/>
  <c r="W15" i="2"/>
  <c r="W4" i="2"/>
  <c r="W8" i="2"/>
  <c r="W12" i="2"/>
  <c r="W16" i="2"/>
  <c r="W5" i="2"/>
  <c r="W9" i="2"/>
  <c r="W13" i="2"/>
  <c r="W17" i="2"/>
  <c r="W22" i="2"/>
  <c r="W26" i="2"/>
  <c r="W30" i="2"/>
  <c r="W34" i="2"/>
  <c r="W38" i="2"/>
  <c r="W42" i="2"/>
  <c r="W19" i="2"/>
  <c r="W23" i="2"/>
  <c r="W27" i="2"/>
  <c r="W31" i="2"/>
  <c r="W35" i="2"/>
  <c r="W39" i="2"/>
  <c r="W43" i="2"/>
  <c r="W20" i="2"/>
  <c r="W24" i="2"/>
  <c r="W28" i="2"/>
  <c r="W32" i="2"/>
  <c r="W36" i="2"/>
  <c r="W40" i="2"/>
  <c r="W44" i="2"/>
  <c r="W21" i="2"/>
  <c r="W25" i="2"/>
  <c r="W29" i="2"/>
  <c r="W33" i="2"/>
  <c r="W37" i="2"/>
  <c r="W41" i="2"/>
  <c r="W46" i="2"/>
  <c r="W50" i="2"/>
  <c r="W54" i="2"/>
  <c r="W58" i="2"/>
  <c r="W73" i="2"/>
  <c r="W77" i="2"/>
  <c r="W47" i="2"/>
  <c r="W51" i="2"/>
  <c r="W55" i="2"/>
  <c r="W70" i="2"/>
  <c r="W74" i="2"/>
  <c r="W78" i="2"/>
  <c r="W48" i="2"/>
  <c r="W52" i="2"/>
  <c r="W56" i="2"/>
  <c r="W71" i="2"/>
  <c r="W75" i="2"/>
  <c r="W79" i="2"/>
  <c r="W45" i="2"/>
  <c r="W49" i="2"/>
  <c r="W53" i="2"/>
  <c r="AH62" i="2"/>
  <c r="AH66" i="2"/>
  <c r="AH59" i="2"/>
  <c r="AH61" i="2"/>
  <c r="AH65" i="2"/>
  <c r="AH68" i="2"/>
  <c r="AH64" i="2"/>
  <c r="AH63" i="2"/>
  <c r="AH60" i="2"/>
  <c r="AH67" i="2"/>
  <c r="AH69" i="2"/>
  <c r="AH6" i="2"/>
  <c r="AH10" i="2"/>
  <c r="AH14" i="2"/>
  <c r="AH18" i="2"/>
  <c r="AH3" i="2"/>
  <c r="AH7" i="2"/>
  <c r="AH11" i="2"/>
  <c r="AH15" i="2"/>
  <c r="AH4" i="2"/>
  <c r="AH8" i="2"/>
  <c r="AH12" i="2"/>
  <c r="AH16" i="2"/>
  <c r="AH5" i="2"/>
  <c r="AH9" i="2"/>
  <c r="AH13" i="2"/>
  <c r="AH17" i="2"/>
  <c r="AH22" i="2"/>
  <c r="AH26" i="2"/>
  <c r="AH30" i="2"/>
  <c r="AH34" i="2"/>
  <c r="AH38" i="2"/>
  <c r="AH42" i="2"/>
  <c r="AH19" i="2"/>
  <c r="AH23" i="2"/>
  <c r="AH27" i="2"/>
  <c r="AH31" i="2"/>
  <c r="AH35" i="2"/>
  <c r="AH39" i="2"/>
  <c r="AH43" i="2"/>
  <c r="AH20" i="2"/>
  <c r="AH24" i="2"/>
  <c r="AH28" i="2"/>
  <c r="AH32" i="2"/>
  <c r="AH36" i="2"/>
  <c r="AH40" i="2"/>
  <c r="AH21" i="2"/>
  <c r="AH25" i="2"/>
  <c r="AH29" i="2"/>
  <c r="AH33" i="2"/>
  <c r="AH37" i="2"/>
  <c r="AH41" i="2"/>
  <c r="AH47" i="2"/>
  <c r="AH51" i="2"/>
  <c r="AH55" i="2"/>
  <c r="AH70" i="2"/>
  <c r="AH74" i="2"/>
  <c r="AH48" i="2"/>
  <c r="AH52" i="2"/>
  <c r="AH56" i="2"/>
  <c r="AH71" i="2"/>
  <c r="AH75" i="2"/>
  <c r="AH79" i="2"/>
  <c r="AH44" i="2"/>
  <c r="AH45" i="2"/>
  <c r="AH49" i="2"/>
  <c r="AH53" i="2"/>
  <c r="AH57" i="2"/>
  <c r="AH72" i="2"/>
  <c r="AH76" i="2"/>
  <c r="AH80" i="2"/>
  <c r="AH46" i="2"/>
  <c r="AH50" i="2"/>
  <c r="AH54" i="2"/>
  <c r="AH58" i="2"/>
  <c r="AH73" i="2"/>
  <c r="AH77" i="2"/>
  <c r="AS62" i="2"/>
  <c r="AS66" i="2"/>
  <c r="AS68" i="2"/>
  <c r="AS64" i="2"/>
  <c r="AS60" i="2"/>
  <c r="AS67" i="2"/>
  <c r="AS63" i="2"/>
  <c r="AS65" i="2"/>
  <c r="AS69" i="2"/>
  <c r="AS59" i="2"/>
  <c r="AS61" i="2"/>
  <c r="AS6" i="2"/>
  <c r="AS10" i="2"/>
  <c r="AS14" i="2"/>
  <c r="AS18" i="2"/>
  <c r="AS3" i="2"/>
  <c r="AS7" i="2"/>
  <c r="AS11" i="2"/>
  <c r="AS15" i="2"/>
  <c r="AS4" i="2"/>
  <c r="AS8" i="2"/>
  <c r="AS12" i="2"/>
  <c r="AS16" i="2"/>
  <c r="AS5" i="2"/>
  <c r="AS9" i="2"/>
  <c r="AS13" i="2"/>
  <c r="AS17" i="2"/>
  <c r="AS19" i="2"/>
  <c r="AS23" i="2"/>
  <c r="AS27" i="2"/>
  <c r="AS31" i="2"/>
  <c r="AS35" i="2"/>
  <c r="AS39" i="2"/>
  <c r="AS43" i="2"/>
  <c r="AS20" i="2"/>
  <c r="AS24" i="2"/>
  <c r="AS28" i="2"/>
  <c r="AS32" i="2"/>
  <c r="AS36" i="2"/>
  <c r="AS40" i="2"/>
  <c r="AS21" i="2"/>
  <c r="AS25" i="2"/>
  <c r="AS29" i="2"/>
  <c r="AS33" i="2"/>
  <c r="AS37" i="2"/>
  <c r="AS41" i="2"/>
  <c r="AS22" i="2"/>
  <c r="AS26" i="2"/>
  <c r="AS30" i="2"/>
  <c r="AS34" i="2"/>
  <c r="AS38" i="2"/>
  <c r="AS42" i="2"/>
  <c r="AS47" i="2"/>
  <c r="AS51" i="2"/>
  <c r="AS55" i="2"/>
  <c r="AS70" i="2"/>
  <c r="AS74" i="2"/>
  <c r="AS44" i="2"/>
  <c r="AS48" i="2"/>
  <c r="AS52" i="2"/>
  <c r="AS56" i="2"/>
  <c r="AS71" i="2"/>
  <c r="AS75" i="2"/>
  <c r="AS79" i="2"/>
  <c r="AS45" i="2"/>
  <c r="AS49" i="2"/>
  <c r="AS53" i="2"/>
  <c r="AS57" i="2"/>
  <c r="AS72" i="2"/>
  <c r="AS76" i="2"/>
  <c r="AS80" i="2"/>
  <c r="AG62" i="2"/>
  <c r="AG66" i="2"/>
  <c r="AG59" i="2"/>
  <c r="AG61" i="2"/>
  <c r="AG68" i="2"/>
  <c r="AG64" i="2"/>
  <c r="AG60" i="2"/>
  <c r="AG67" i="2"/>
  <c r="AG69" i="2"/>
  <c r="AG63" i="2"/>
  <c r="AG65" i="2"/>
  <c r="AG6" i="2"/>
  <c r="AG10" i="2"/>
  <c r="AG14" i="2"/>
  <c r="AG18" i="2"/>
  <c r="AG3" i="2"/>
  <c r="AG7" i="2"/>
  <c r="AG11" i="2"/>
  <c r="AG15" i="2"/>
  <c r="AG4" i="2"/>
  <c r="AG8" i="2"/>
  <c r="AG12" i="2"/>
  <c r="AG16" i="2"/>
  <c r="AG5" i="2"/>
  <c r="AG9" i="2"/>
  <c r="AG13" i="2"/>
  <c r="AG17" i="2"/>
  <c r="AG19" i="2"/>
  <c r="AG23" i="2"/>
  <c r="AG27" i="2"/>
  <c r="AG31" i="2"/>
  <c r="AG35" i="2"/>
  <c r="AG39" i="2"/>
  <c r="AG43" i="2"/>
  <c r="AG20" i="2"/>
  <c r="AG24" i="2"/>
  <c r="AG28" i="2"/>
  <c r="AG32" i="2"/>
  <c r="AG36" i="2"/>
  <c r="AG40" i="2"/>
  <c r="AG21" i="2"/>
  <c r="AG25" i="2"/>
  <c r="AG29" i="2"/>
  <c r="AG33" i="2"/>
  <c r="AG37" i="2"/>
  <c r="AG41" i="2"/>
  <c r="AG22" i="2"/>
  <c r="AG26" i="2"/>
  <c r="AG30" i="2"/>
  <c r="AG34" i="2"/>
  <c r="AG38" i="2"/>
  <c r="AG42" i="2"/>
  <c r="AG47" i="2"/>
  <c r="AG51" i="2"/>
  <c r="AG55" i="2"/>
  <c r="AG70" i="2"/>
  <c r="AG74" i="2"/>
  <c r="AG48" i="2"/>
  <c r="AG52" i="2"/>
  <c r="AG56" i="2"/>
  <c r="AG71" i="2"/>
  <c r="AG75" i="2"/>
  <c r="AG79" i="2"/>
  <c r="AG44" i="2"/>
  <c r="AG45" i="2"/>
  <c r="AG49" i="2"/>
  <c r="AG53" i="2"/>
  <c r="AG57" i="2"/>
  <c r="AG72" i="2"/>
  <c r="AG76" i="2"/>
  <c r="AG80" i="2"/>
  <c r="U62" i="2"/>
  <c r="U66" i="2"/>
  <c r="U69" i="2"/>
  <c r="U63" i="2"/>
  <c r="U65" i="2"/>
  <c r="U59" i="2"/>
  <c r="U61" i="2"/>
  <c r="U68" i="2"/>
  <c r="U64" i="2"/>
  <c r="U60" i="2"/>
  <c r="U67" i="2"/>
  <c r="U6" i="2"/>
  <c r="U10" i="2"/>
  <c r="U14" i="2"/>
  <c r="U18" i="2"/>
  <c r="U3" i="2"/>
  <c r="U7" i="2"/>
  <c r="U11" i="2"/>
  <c r="U15" i="2"/>
  <c r="U4" i="2"/>
  <c r="U8" i="2"/>
  <c r="U12" i="2"/>
  <c r="U16" i="2"/>
  <c r="U5" i="2"/>
  <c r="U9" i="2"/>
  <c r="U13" i="2"/>
  <c r="U17" i="2"/>
  <c r="U19" i="2"/>
  <c r="U23" i="2"/>
  <c r="U27" i="2"/>
  <c r="U31" i="2"/>
  <c r="U35" i="2"/>
  <c r="U39" i="2"/>
  <c r="U43" i="2"/>
  <c r="U20" i="2"/>
  <c r="U24" i="2"/>
  <c r="U28" i="2"/>
  <c r="U32" i="2"/>
  <c r="U36" i="2"/>
  <c r="U40" i="2"/>
  <c r="U44" i="2"/>
  <c r="U21" i="2"/>
  <c r="U25" i="2"/>
  <c r="U29" i="2"/>
  <c r="U33" i="2"/>
  <c r="U37" i="2"/>
  <c r="U41" i="2"/>
  <c r="U22" i="2"/>
  <c r="U26" i="2"/>
  <c r="U30" i="2"/>
  <c r="U34" i="2"/>
  <c r="U38" i="2"/>
  <c r="U42" i="2"/>
  <c r="U47" i="2"/>
  <c r="U51" i="2"/>
  <c r="U55" i="2"/>
  <c r="U70" i="2"/>
  <c r="U74" i="2"/>
  <c r="U48" i="2"/>
  <c r="U52" i="2"/>
  <c r="U56" i="2"/>
  <c r="U71" i="2"/>
  <c r="U75" i="2"/>
  <c r="U79" i="2"/>
  <c r="U45" i="2"/>
  <c r="U49" i="2"/>
  <c r="U53" i="2"/>
  <c r="U57" i="2"/>
  <c r="U72" i="2"/>
  <c r="U76" i="2"/>
  <c r="U80" i="2"/>
  <c r="AQ84" i="2"/>
  <c r="AE84" i="2"/>
  <c r="S84" i="2"/>
  <c r="AT83" i="2"/>
  <c r="AH83" i="2"/>
  <c r="V83" i="2"/>
  <c r="J83" i="2"/>
  <c r="AK82" i="2"/>
  <c r="Y82" i="2"/>
  <c r="M82" i="2"/>
  <c r="AN81" i="2"/>
  <c r="AB81" i="2"/>
  <c r="O81" i="2"/>
  <c r="AJ80" i="2"/>
  <c r="N79" i="2"/>
  <c r="R78" i="2"/>
  <c r="U77" i="2"/>
  <c r="X76" i="2"/>
  <c r="U73" i="2"/>
  <c r="AL71" i="2"/>
  <c r="W57" i="2"/>
  <c r="T62" i="2"/>
  <c r="T66" i="2"/>
  <c r="T63" i="2"/>
  <c r="T65" i="2"/>
  <c r="T59" i="2"/>
  <c r="T61" i="2"/>
  <c r="T68" i="2"/>
  <c r="T64" i="2"/>
  <c r="T60" i="2"/>
  <c r="T67" i="2"/>
  <c r="T69" i="2"/>
  <c r="T3" i="2"/>
  <c r="T7" i="2"/>
  <c r="T11" i="2"/>
  <c r="T15" i="2"/>
  <c r="T4" i="2"/>
  <c r="T8" i="2"/>
  <c r="T12" i="2"/>
  <c r="T16" i="2"/>
  <c r="T5" i="2"/>
  <c r="T9" i="2"/>
  <c r="T13" i="2"/>
  <c r="T17" i="2"/>
  <c r="T6" i="2"/>
  <c r="T10" i="2"/>
  <c r="T14" i="2"/>
  <c r="T18" i="2"/>
  <c r="T19" i="2"/>
  <c r="T23" i="2"/>
  <c r="T27" i="2"/>
  <c r="T31" i="2"/>
  <c r="T35" i="2"/>
  <c r="T39" i="2"/>
  <c r="T43" i="2"/>
  <c r="T20" i="2"/>
  <c r="T24" i="2"/>
  <c r="T28" i="2"/>
  <c r="T32" i="2"/>
  <c r="T36" i="2"/>
  <c r="T40" i="2"/>
  <c r="T44" i="2"/>
  <c r="T21" i="2"/>
  <c r="T25" i="2"/>
  <c r="T29" i="2"/>
  <c r="T33" i="2"/>
  <c r="T37" i="2"/>
  <c r="T41" i="2"/>
  <c r="T22" i="2"/>
  <c r="T26" i="2"/>
  <c r="T30" i="2"/>
  <c r="T34" i="2"/>
  <c r="T38" i="2"/>
  <c r="T42" i="2"/>
  <c r="T47" i="2"/>
  <c r="T51" i="2"/>
  <c r="T55" i="2"/>
  <c r="T70" i="2"/>
  <c r="T74" i="2"/>
  <c r="T78" i="2"/>
  <c r="T48" i="2"/>
  <c r="T52" i="2"/>
  <c r="T56" i="2"/>
  <c r="T71" i="2"/>
  <c r="T75" i="2"/>
  <c r="T79" i="2"/>
  <c r="T45" i="2"/>
  <c r="T49" i="2"/>
  <c r="T53" i="2"/>
  <c r="T57" i="2"/>
  <c r="T72" i="2"/>
  <c r="T76" i="2"/>
  <c r="T80" i="2"/>
  <c r="T46" i="2"/>
  <c r="T50" i="2"/>
  <c r="T54" i="2"/>
  <c r="AD59" i="2"/>
  <c r="AD63" i="2"/>
  <c r="AD67" i="2"/>
  <c r="AD64" i="2"/>
  <c r="AD66" i="2"/>
  <c r="AD60" i="2"/>
  <c r="AD62" i="2"/>
  <c r="AD69" i="2"/>
  <c r="AD65" i="2"/>
  <c r="AD68" i="2"/>
  <c r="AD61" i="2"/>
  <c r="AD3" i="2"/>
  <c r="AD7" i="2"/>
  <c r="AD11" i="2"/>
  <c r="AD15" i="2"/>
  <c r="AD4" i="2"/>
  <c r="AD8" i="2"/>
  <c r="AD12" i="2"/>
  <c r="AD16" i="2"/>
  <c r="AD5" i="2"/>
  <c r="AD9" i="2"/>
  <c r="AD13" i="2"/>
  <c r="AD17" i="2"/>
  <c r="AD6" i="2"/>
  <c r="AD10" i="2"/>
  <c r="AD14" i="2"/>
  <c r="AD18" i="2"/>
  <c r="AD20" i="2"/>
  <c r="AD24" i="2"/>
  <c r="AD28" i="2"/>
  <c r="AD32" i="2"/>
  <c r="AD36" i="2"/>
  <c r="AD40" i="2"/>
  <c r="AD44" i="2"/>
  <c r="AD21" i="2"/>
  <c r="AD25" i="2"/>
  <c r="AD29" i="2"/>
  <c r="AD33" i="2"/>
  <c r="AD37" i="2"/>
  <c r="AD41" i="2"/>
  <c r="AD22" i="2"/>
  <c r="AD26" i="2"/>
  <c r="AD30" i="2"/>
  <c r="AD34" i="2"/>
  <c r="AD38" i="2"/>
  <c r="AD42" i="2"/>
  <c r="AD19" i="2"/>
  <c r="AD23" i="2"/>
  <c r="AD27" i="2"/>
  <c r="AD31" i="2"/>
  <c r="AD35" i="2"/>
  <c r="AD39" i="2"/>
  <c r="AD43" i="2"/>
  <c r="AD48" i="2"/>
  <c r="AD52" i="2"/>
  <c r="AD56" i="2"/>
  <c r="AD71" i="2"/>
  <c r="AD75" i="2"/>
  <c r="AD45" i="2"/>
  <c r="AD49" i="2"/>
  <c r="AD53" i="2"/>
  <c r="AD57" i="2"/>
  <c r="AD72" i="2"/>
  <c r="AD76" i="2"/>
  <c r="AD80" i="2"/>
  <c r="AD46" i="2"/>
  <c r="AD50" i="2"/>
  <c r="AD54" i="2"/>
  <c r="AD58" i="2"/>
  <c r="AD73" i="2"/>
  <c r="AD77" i="2"/>
  <c r="Z2" i="2"/>
  <c r="AE83" i="2"/>
  <c r="AT82" i="2"/>
  <c r="AH82" i="2"/>
  <c r="V82" i="2"/>
  <c r="J82" i="2"/>
  <c r="AK81" i="2"/>
  <c r="Y81" i="2"/>
  <c r="L81" i="2"/>
  <c r="AA80" i="2"/>
  <c r="AM79" i="2"/>
  <c r="AS78" i="2"/>
  <c r="L77" i="2"/>
  <c r="L76" i="2"/>
  <c r="AD74" i="2"/>
  <c r="H73" i="2"/>
  <c r="O71" i="2"/>
  <c r="AG58" i="2"/>
  <c r="U54" i="2"/>
  <c r="O48" i="2"/>
  <c r="L45" i="2"/>
  <c r="R59" i="2"/>
  <c r="R63" i="2"/>
  <c r="R67" i="2"/>
  <c r="R61" i="2"/>
  <c r="R68" i="2"/>
  <c r="R64" i="2"/>
  <c r="R66" i="2"/>
  <c r="R60" i="2"/>
  <c r="R62" i="2"/>
  <c r="R69" i="2"/>
  <c r="R65" i="2"/>
  <c r="R3" i="2"/>
  <c r="R7" i="2"/>
  <c r="R11" i="2"/>
  <c r="R15" i="2"/>
  <c r="R4" i="2"/>
  <c r="R8" i="2"/>
  <c r="R12" i="2"/>
  <c r="R16" i="2"/>
  <c r="R5" i="2"/>
  <c r="R9" i="2"/>
  <c r="R13" i="2"/>
  <c r="R17" i="2"/>
  <c r="R6" i="2"/>
  <c r="R10" i="2"/>
  <c r="R14" i="2"/>
  <c r="R18" i="2"/>
  <c r="R20" i="2"/>
  <c r="R24" i="2"/>
  <c r="R28" i="2"/>
  <c r="R32" i="2"/>
  <c r="R36" i="2"/>
  <c r="R40" i="2"/>
  <c r="R44" i="2"/>
  <c r="R21" i="2"/>
  <c r="R25" i="2"/>
  <c r="R29" i="2"/>
  <c r="R33" i="2"/>
  <c r="R37" i="2"/>
  <c r="R41" i="2"/>
  <c r="R22" i="2"/>
  <c r="R26" i="2"/>
  <c r="R30" i="2"/>
  <c r="R34" i="2"/>
  <c r="R38" i="2"/>
  <c r="R42" i="2"/>
  <c r="R19" i="2"/>
  <c r="R23" i="2"/>
  <c r="R27" i="2"/>
  <c r="R31" i="2"/>
  <c r="R35" i="2"/>
  <c r="R39" i="2"/>
  <c r="R43" i="2"/>
  <c r="R48" i="2"/>
  <c r="R52" i="2"/>
  <c r="R56" i="2"/>
  <c r="R71" i="2"/>
  <c r="R75" i="2"/>
  <c r="R45" i="2"/>
  <c r="R49" i="2"/>
  <c r="R53" i="2"/>
  <c r="R57" i="2"/>
  <c r="R72" i="2"/>
  <c r="R76" i="2"/>
  <c r="R80" i="2"/>
  <c r="R46" i="2"/>
  <c r="R50" i="2"/>
  <c r="R54" i="2"/>
  <c r="R58" i="2"/>
  <c r="R73" i="2"/>
  <c r="R77" i="2"/>
  <c r="AL2" i="2"/>
  <c r="N2" i="2"/>
  <c r="AO59" i="2"/>
  <c r="AO63" i="2"/>
  <c r="AO67" i="2"/>
  <c r="AO60" i="2"/>
  <c r="AO62" i="2"/>
  <c r="AO65" i="2"/>
  <c r="AO69" i="2"/>
  <c r="AO61" i="2"/>
  <c r="AO68" i="2"/>
  <c r="AO64" i="2"/>
  <c r="AO66" i="2"/>
  <c r="AO4" i="2"/>
  <c r="AO8" i="2"/>
  <c r="AO12" i="2"/>
  <c r="AO16" i="2"/>
  <c r="AO5" i="2"/>
  <c r="AO9" i="2"/>
  <c r="AO13" i="2"/>
  <c r="AO17" i="2"/>
  <c r="AO6" i="2"/>
  <c r="AO10" i="2"/>
  <c r="AO14" i="2"/>
  <c r="AO3" i="2"/>
  <c r="AO7" i="2"/>
  <c r="AO11" i="2"/>
  <c r="AO15" i="2"/>
  <c r="AO20" i="2"/>
  <c r="AO24" i="2"/>
  <c r="AO28" i="2"/>
  <c r="AO32" i="2"/>
  <c r="AO36" i="2"/>
  <c r="AO40" i="2"/>
  <c r="AO44" i="2"/>
  <c r="AO21" i="2"/>
  <c r="AO25" i="2"/>
  <c r="AO29" i="2"/>
  <c r="AO33" i="2"/>
  <c r="AO37" i="2"/>
  <c r="AO41" i="2"/>
  <c r="AO22" i="2"/>
  <c r="AO26" i="2"/>
  <c r="AO30" i="2"/>
  <c r="AO34" i="2"/>
  <c r="AO38" i="2"/>
  <c r="AO42" i="2"/>
  <c r="AO18" i="2"/>
  <c r="AO19" i="2"/>
  <c r="AO23" i="2"/>
  <c r="AO27" i="2"/>
  <c r="AO31" i="2"/>
  <c r="AO35" i="2"/>
  <c r="AO39" i="2"/>
  <c r="AO43" i="2"/>
  <c r="AO48" i="2"/>
  <c r="AO52" i="2"/>
  <c r="AO56" i="2"/>
  <c r="AO71" i="2"/>
  <c r="AO75" i="2"/>
  <c r="AO79" i="2"/>
  <c r="AO45" i="2"/>
  <c r="AO49" i="2"/>
  <c r="AO53" i="2"/>
  <c r="AO57" i="2"/>
  <c r="AO72" i="2"/>
  <c r="AO76" i="2"/>
  <c r="AO80" i="2"/>
  <c r="AO46" i="2"/>
  <c r="AO50" i="2"/>
  <c r="AO54" i="2"/>
  <c r="AO58" i="2"/>
  <c r="AO73" i="2"/>
  <c r="AO77" i="2"/>
  <c r="AO47" i="2"/>
  <c r="AO51" i="2"/>
  <c r="AO55" i="2"/>
  <c r="AC59" i="2"/>
  <c r="AC63" i="2"/>
  <c r="AC67" i="2"/>
  <c r="AC64" i="2"/>
  <c r="AC66" i="2"/>
  <c r="AC60" i="2"/>
  <c r="AC62" i="2"/>
  <c r="AC69" i="2"/>
  <c r="AC65" i="2"/>
  <c r="AC61" i="2"/>
  <c r="AC68" i="2"/>
  <c r="AC4" i="2"/>
  <c r="AC8" i="2"/>
  <c r="AC12" i="2"/>
  <c r="AC16" i="2"/>
  <c r="AC5" i="2"/>
  <c r="AC9" i="2"/>
  <c r="AC13" i="2"/>
  <c r="AC17" i="2"/>
  <c r="AC6" i="2"/>
  <c r="AC10" i="2"/>
  <c r="AC14" i="2"/>
  <c r="AC18" i="2"/>
  <c r="AC3" i="2"/>
  <c r="AC7" i="2"/>
  <c r="AC11" i="2"/>
  <c r="AC15" i="2"/>
  <c r="AC20" i="2"/>
  <c r="AC24" i="2"/>
  <c r="AC28" i="2"/>
  <c r="AC32" i="2"/>
  <c r="AC36" i="2"/>
  <c r="AC40" i="2"/>
  <c r="AC44" i="2"/>
  <c r="AC21" i="2"/>
  <c r="AC25" i="2"/>
  <c r="AC29" i="2"/>
  <c r="AC33" i="2"/>
  <c r="AC37" i="2"/>
  <c r="AC41" i="2"/>
  <c r="AC22" i="2"/>
  <c r="AC26" i="2"/>
  <c r="AC30" i="2"/>
  <c r="AC34" i="2"/>
  <c r="AC38" i="2"/>
  <c r="AC42" i="2"/>
  <c r="AC19" i="2"/>
  <c r="AC23" i="2"/>
  <c r="AC27" i="2"/>
  <c r="AC31" i="2"/>
  <c r="AC35" i="2"/>
  <c r="AC39" i="2"/>
  <c r="AC43" i="2"/>
  <c r="AC48" i="2"/>
  <c r="AC52" i="2"/>
  <c r="AC56" i="2"/>
  <c r="AC71" i="2"/>
  <c r="AC75" i="2"/>
  <c r="AC79" i="2"/>
  <c r="AC45" i="2"/>
  <c r="AC49" i="2"/>
  <c r="AC53" i="2"/>
  <c r="AC57" i="2"/>
  <c r="AC72" i="2"/>
  <c r="AC76" i="2"/>
  <c r="AC80" i="2"/>
  <c r="AC46" i="2"/>
  <c r="AC50" i="2"/>
  <c r="AC54" i="2"/>
  <c r="AC58" i="2"/>
  <c r="AC73" i="2"/>
  <c r="AC77" i="2"/>
  <c r="AC47" i="2"/>
  <c r="AC51" i="2"/>
  <c r="AC55" i="2"/>
  <c r="Q59" i="2"/>
  <c r="Q63" i="2"/>
  <c r="Q67" i="2"/>
  <c r="Q61" i="2"/>
  <c r="Q68" i="2"/>
  <c r="Q64" i="2"/>
  <c r="Q66" i="2"/>
  <c r="Q60" i="2"/>
  <c r="Q62" i="2"/>
  <c r="Q69" i="2"/>
  <c r="Q65" i="2"/>
  <c r="Q4" i="2"/>
  <c r="Q8" i="2"/>
  <c r="Q12" i="2"/>
  <c r="Q16" i="2"/>
  <c r="Q5" i="2"/>
  <c r="Q9" i="2"/>
  <c r="Q13" i="2"/>
  <c r="Q17" i="2"/>
  <c r="Q6" i="2"/>
  <c r="Q10" i="2"/>
  <c r="Q14" i="2"/>
  <c r="Q18" i="2"/>
  <c r="Q3" i="2"/>
  <c r="Q7" i="2"/>
  <c r="Q11" i="2"/>
  <c r="Q15" i="2"/>
  <c r="Q20" i="2"/>
  <c r="Q24" i="2"/>
  <c r="Q28" i="2"/>
  <c r="Q32" i="2"/>
  <c r="Q36" i="2"/>
  <c r="Q40" i="2"/>
  <c r="Q44" i="2"/>
  <c r="Q21" i="2"/>
  <c r="Q25" i="2"/>
  <c r="Q29" i="2"/>
  <c r="Q33" i="2"/>
  <c r="Q37" i="2"/>
  <c r="Q41" i="2"/>
  <c r="Q22" i="2"/>
  <c r="Q26" i="2"/>
  <c r="Q30" i="2"/>
  <c r="Q34" i="2"/>
  <c r="Q38" i="2"/>
  <c r="Q42" i="2"/>
  <c r="Q19" i="2"/>
  <c r="Q23" i="2"/>
  <c r="Q27" i="2"/>
  <c r="Q31" i="2"/>
  <c r="Q35" i="2"/>
  <c r="Q39" i="2"/>
  <c r="Q43" i="2"/>
  <c r="Q48" i="2"/>
  <c r="Q52" i="2"/>
  <c r="Q56" i="2"/>
  <c r="Q71" i="2"/>
  <c r="Q75" i="2"/>
  <c r="Q79" i="2"/>
  <c r="Q45" i="2"/>
  <c r="Q49" i="2"/>
  <c r="Q53" i="2"/>
  <c r="Q57" i="2"/>
  <c r="Q72" i="2"/>
  <c r="Q76" i="2"/>
  <c r="Q80" i="2"/>
  <c r="Q46" i="2"/>
  <c r="Q50" i="2"/>
  <c r="Q54" i="2"/>
  <c r="Q58" i="2"/>
  <c r="Q73" i="2"/>
  <c r="Q77" i="2"/>
  <c r="Q81" i="2"/>
  <c r="Q47" i="2"/>
  <c r="Q51" i="2"/>
  <c r="Q55" i="2"/>
  <c r="AK2" i="2"/>
  <c r="Y2" i="2"/>
  <c r="M2" i="2"/>
  <c r="AM84" i="2"/>
  <c r="AA84" i="2"/>
  <c r="AP83" i="2"/>
  <c r="AD83" i="2"/>
  <c r="R83" i="2"/>
  <c r="AS82" i="2"/>
  <c r="AG82" i="2"/>
  <c r="U82" i="2"/>
  <c r="AJ81" i="2"/>
  <c r="X81" i="2"/>
  <c r="K81" i="2"/>
  <c r="Y80" i="2"/>
  <c r="AL79" i="2"/>
  <c r="AS77" i="2"/>
  <c r="K76" i="2"/>
  <c r="AC74" i="2"/>
  <c r="AJ72" i="2"/>
  <c r="N71" i="2"/>
  <c r="AM56" i="2"/>
  <c r="AF62" i="2"/>
  <c r="AF66" i="2"/>
  <c r="AF59" i="2"/>
  <c r="AF61" i="2"/>
  <c r="AF68" i="2"/>
  <c r="AF64" i="2"/>
  <c r="AF60" i="2"/>
  <c r="AF67" i="2"/>
  <c r="AF69" i="2"/>
  <c r="AF63" i="2"/>
  <c r="AF65" i="2"/>
  <c r="AF3" i="2"/>
  <c r="AF7" i="2"/>
  <c r="AF11" i="2"/>
  <c r="AF15" i="2"/>
  <c r="AF4" i="2"/>
  <c r="AF8" i="2"/>
  <c r="AF12" i="2"/>
  <c r="AF16" i="2"/>
  <c r="AF5" i="2"/>
  <c r="AF9" i="2"/>
  <c r="AF13" i="2"/>
  <c r="AF17" i="2"/>
  <c r="AF6" i="2"/>
  <c r="AF10" i="2"/>
  <c r="AF14" i="2"/>
  <c r="AF19" i="2"/>
  <c r="AF23" i="2"/>
  <c r="AF27" i="2"/>
  <c r="AF31" i="2"/>
  <c r="AF35" i="2"/>
  <c r="AF39" i="2"/>
  <c r="AF43" i="2"/>
  <c r="AF18" i="2"/>
  <c r="AF20" i="2"/>
  <c r="AF24" i="2"/>
  <c r="AF28" i="2"/>
  <c r="AF32" i="2"/>
  <c r="AF36" i="2"/>
  <c r="AF40" i="2"/>
  <c r="AF44" i="2"/>
  <c r="AF21" i="2"/>
  <c r="AF25" i="2"/>
  <c r="AF29" i="2"/>
  <c r="AF33" i="2"/>
  <c r="AF37" i="2"/>
  <c r="AF41" i="2"/>
  <c r="AF22" i="2"/>
  <c r="AF26" i="2"/>
  <c r="AF30" i="2"/>
  <c r="AF34" i="2"/>
  <c r="AF38" i="2"/>
  <c r="AF42" i="2"/>
  <c r="AF47" i="2"/>
  <c r="AF51" i="2"/>
  <c r="AF55" i="2"/>
  <c r="AF70" i="2"/>
  <c r="AF74" i="2"/>
  <c r="AF78" i="2"/>
  <c r="AF48" i="2"/>
  <c r="AF52" i="2"/>
  <c r="AF56" i="2"/>
  <c r="AF71" i="2"/>
  <c r="AF75" i="2"/>
  <c r="AF79" i="2"/>
  <c r="AF45" i="2"/>
  <c r="AF49" i="2"/>
  <c r="AF53" i="2"/>
  <c r="AF57" i="2"/>
  <c r="AF72" i="2"/>
  <c r="AF76" i="2"/>
  <c r="AF80" i="2"/>
  <c r="AF46" i="2"/>
  <c r="AF50" i="2"/>
  <c r="AF54" i="2"/>
  <c r="AQ59" i="2"/>
  <c r="AQ63" i="2"/>
  <c r="AQ67" i="2"/>
  <c r="AQ60" i="2"/>
  <c r="AQ62" i="2"/>
  <c r="AQ66" i="2"/>
  <c r="AQ65" i="2"/>
  <c r="AQ69" i="2"/>
  <c r="AQ64" i="2"/>
  <c r="AQ61" i="2"/>
  <c r="AQ68" i="2"/>
  <c r="AQ3" i="2"/>
  <c r="AQ7" i="2"/>
  <c r="AQ11" i="2"/>
  <c r="AQ15" i="2"/>
  <c r="AQ4" i="2"/>
  <c r="AQ8" i="2"/>
  <c r="AQ12" i="2"/>
  <c r="AQ16" i="2"/>
  <c r="AQ5" i="2"/>
  <c r="AQ9" i="2"/>
  <c r="AQ13" i="2"/>
  <c r="AQ17" i="2"/>
  <c r="AQ6" i="2"/>
  <c r="AQ10" i="2"/>
  <c r="AQ14" i="2"/>
  <c r="AQ19" i="2"/>
  <c r="AQ23" i="2"/>
  <c r="AQ27" i="2"/>
  <c r="AQ31" i="2"/>
  <c r="AQ35" i="2"/>
  <c r="AQ39" i="2"/>
  <c r="AQ43" i="2"/>
  <c r="AQ20" i="2"/>
  <c r="AQ24" i="2"/>
  <c r="AQ28" i="2"/>
  <c r="AQ32" i="2"/>
  <c r="AQ36" i="2"/>
  <c r="AQ40" i="2"/>
  <c r="AQ21" i="2"/>
  <c r="AQ25" i="2"/>
  <c r="AQ29" i="2"/>
  <c r="AQ33" i="2"/>
  <c r="AQ37" i="2"/>
  <c r="AQ41" i="2"/>
  <c r="AQ22" i="2"/>
  <c r="AQ26" i="2"/>
  <c r="AQ30" i="2"/>
  <c r="AQ34" i="2"/>
  <c r="AQ38" i="2"/>
  <c r="AQ42" i="2"/>
  <c r="AQ18" i="2"/>
  <c r="AQ44" i="2"/>
  <c r="AQ48" i="2"/>
  <c r="AQ52" i="2"/>
  <c r="AQ56" i="2"/>
  <c r="AQ71" i="2"/>
  <c r="AQ75" i="2"/>
  <c r="AQ45" i="2"/>
  <c r="AQ49" i="2"/>
  <c r="AQ53" i="2"/>
  <c r="AQ57" i="2"/>
  <c r="AQ72" i="2"/>
  <c r="AQ76" i="2"/>
  <c r="AQ46" i="2"/>
  <c r="AQ50" i="2"/>
  <c r="AQ54" i="2"/>
  <c r="AQ58" i="2"/>
  <c r="AQ73" i="2"/>
  <c r="AQ77" i="2"/>
  <c r="AQ47" i="2"/>
  <c r="AQ51" i="2"/>
  <c r="AQ55" i="2"/>
  <c r="AQ70" i="2"/>
  <c r="AQ74" i="2"/>
  <c r="AQ78" i="2"/>
  <c r="T83" i="2"/>
  <c r="AP59" i="2"/>
  <c r="AP63" i="2"/>
  <c r="AP67" i="2"/>
  <c r="AP60" i="2"/>
  <c r="AP62" i="2"/>
  <c r="AP65" i="2"/>
  <c r="AP69" i="2"/>
  <c r="AP61" i="2"/>
  <c r="AP68" i="2"/>
  <c r="AP64" i="2"/>
  <c r="AP66" i="2"/>
  <c r="AP3" i="2"/>
  <c r="AP7" i="2"/>
  <c r="AP11" i="2"/>
  <c r="AP15" i="2"/>
  <c r="AP4" i="2"/>
  <c r="AP8" i="2"/>
  <c r="AP12" i="2"/>
  <c r="AP16" i="2"/>
  <c r="AP5" i="2"/>
  <c r="AP9" i="2"/>
  <c r="AP13" i="2"/>
  <c r="AP17" i="2"/>
  <c r="AP6" i="2"/>
  <c r="AP10" i="2"/>
  <c r="AP14" i="2"/>
  <c r="AP20" i="2"/>
  <c r="AP24" i="2"/>
  <c r="AP28" i="2"/>
  <c r="AP32" i="2"/>
  <c r="AP36" i="2"/>
  <c r="AP40" i="2"/>
  <c r="AP21" i="2"/>
  <c r="AP25" i="2"/>
  <c r="AP29" i="2"/>
  <c r="AP33" i="2"/>
  <c r="AP37" i="2"/>
  <c r="AP41" i="2"/>
  <c r="AP22" i="2"/>
  <c r="AP26" i="2"/>
  <c r="AP30" i="2"/>
  <c r="AP34" i="2"/>
  <c r="AP38" i="2"/>
  <c r="AP42" i="2"/>
  <c r="AP18" i="2"/>
  <c r="AP19" i="2"/>
  <c r="AP23" i="2"/>
  <c r="AP27" i="2"/>
  <c r="AP31" i="2"/>
  <c r="AP35" i="2"/>
  <c r="AP39" i="2"/>
  <c r="AP44" i="2"/>
  <c r="AP48" i="2"/>
  <c r="AP52" i="2"/>
  <c r="AP56" i="2"/>
  <c r="AP71" i="2"/>
  <c r="AP75" i="2"/>
  <c r="AP45" i="2"/>
  <c r="AP49" i="2"/>
  <c r="AP53" i="2"/>
  <c r="AP57" i="2"/>
  <c r="AP72" i="2"/>
  <c r="AP76" i="2"/>
  <c r="AP80" i="2"/>
  <c r="AP43" i="2"/>
  <c r="AP46" i="2"/>
  <c r="AP50" i="2"/>
  <c r="AP54" i="2"/>
  <c r="AP58" i="2"/>
  <c r="AP73" i="2"/>
  <c r="AP77" i="2"/>
  <c r="AN60" i="2"/>
  <c r="AN64" i="2"/>
  <c r="AN68" i="2"/>
  <c r="AN65" i="2"/>
  <c r="AN67" i="2"/>
  <c r="AN69" i="2"/>
  <c r="AN61" i="2"/>
  <c r="AN63" i="2"/>
  <c r="AN62" i="2"/>
  <c r="AN59" i="2"/>
  <c r="AN66" i="2"/>
  <c r="AN4" i="2"/>
  <c r="AN8" i="2"/>
  <c r="AN12" i="2"/>
  <c r="AN16" i="2"/>
  <c r="AN5" i="2"/>
  <c r="AN9" i="2"/>
  <c r="AN13" i="2"/>
  <c r="AN17" i="2"/>
  <c r="AN6" i="2"/>
  <c r="AN10" i="2"/>
  <c r="AN14" i="2"/>
  <c r="AN3" i="2"/>
  <c r="AN7" i="2"/>
  <c r="AN11" i="2"/>
  <c r="AN15" i="2"/>
  <c r="AN20" i="2"/>
  <c r="AN24" i="2"/>
  <c r="AN28" i="2"/>
  <c r="AN32" i="2"/>
  <c r="AN36" i="2"/>
  <c r="AN40" i="2"/>
  <c r="AN44" i="2"/>
  <c r="AN21" i="2"/>
  <c r="AN25" i="2"/>
  <c r="AN29" i="2"/>
  <c r="AN33" i="2"/>
  <c r="AN37" i="2"/>
  <c r="AN41" i="2"/>
  <c r="AN22" i="2"/>
  <c r="AN26" i="2"/>
  <c r="AN30" i="2"/>
  <c r="AN34" i="2"/>
  <c r="AN38" i="2"/>
  <c r="AN42" i="2"/>
  <c r="AN18" i="2"/>
  <c r="AN19" i="2"/>
  <c r="AN23" i="2"/>
  <c r="AN27" i="2"/>
  <c r="AN31" i="2"/>
  <c r="AN35" i="2"/>
  <c r="AN39" i="2"/>
  <c r="AN45" i="2"/>
  <c r="AN49" i="2"/>
  <c r="AN53" i="2"/>
  <c r="AN57" i="2"/>
  <c r="AN72" i="2"/>
  <c r="AN43" i="2"/>
  <c r="AN46" i="2"/>
  <c r="AN50" i="2"/>
  <c r="AN54" i="2"/>
  <c r="AN58" i="2"/>
  <c r="AN73" i="2"/>
  <c r="AN77" i="2"/>
  <c r="AN47" i="2"/>
  <c r="AN51" i="2"/>
  <c r="AN55" i="2"/>
  <c r="AN70" i="2"/>
  <c r="AN74" i="2"/>
  <c r="AN78" i="2"/>
  <c r="AN48" i="2"/>
  <c r="AN52" i="2"/>
  <c r="AN56" i="2"/>
  <c r="AN71" i="2"/>
  <c r="AN75" i="2"/>
  <c r="AN79" i="2"/>
  <c r="AB60" i="2"/>
  <c r="AB64" i="2"/>
  <c r="AB62" i="2"/>
  <c r="AB69" i="2"/>
  <c r="AB65" i="2"/>
  <c r="AB67" i="2"/>
  <c r="AB61" i="2"/>
  <c r="AB63" i="2"/>
  <c r="AB59" i="2"/>
  <c r="AB66" i="2"/>
  <c r="AB68" i="2"/>
  <c r="AB4" i="2"/>
  <c r="AB8" i="2"/>
  <c r="AB12" i="2"/>
  <c r="AB16" i="2"/>
  <c r="AB5" i="2"/>
  <c r="AB9" i="2"/>
  <c r="AB13" i="2"/>
  <c r="AB17" i="2"/>
  <c r="AB6" i="2"/>
  <c r="AB10" i="2"/>
  <c r="AB14" i="2"/>
  <c r="AB18" i="2"/>
  <c r="AB3" i="2"/>
  <c r="AB7" i="2"/>
  <c r="AB11" i="2"/>
  <c r="AB15" i="2"/>
  <c r="AB20" i="2"/>
  <c r="AB24" i="2"/>
  <c r="AB28" i="2"/>
  <c r="AB32" i="2"/>
  <c r="AB36" i="2"/>
  <c r="AB40" i="2"/>
  <c r="AB44" i="2"/>
  <c r="AB21" i="2"/>
  <c r="AB25" i="2"/>
  <c r="AB29" i="2"/>
  <c r="AB33" i="2"/>
  <c r="AB37" i="2"/>
  <c r="AB41" i="2"/>
  <c r="AB22" i="2"/>
  <c r="AB26" i="2"/>
  <c r="AB30" i="2"/>
  <c r="AB34" i="2"/>
  <c r="AB38" i="2"/>
  <c r="AB42" i="2"/>
  <c r="AB19" i="2"/>
  <c r="AB23" i="2"/>
  <c r="AB27" i="2"/>
  <c r="AB31" i="2"/>
  <c r="AB35" i="2"/>
  <c r="AB39" i="2"/>
  <c r="AB43" i="2"/>
  <c r="AB45" i="2"/>
  <c r="AB49" i="2"/>
  <c r="AB53" i="2"/>
  <c r="AB57" i="2"/>
  <c r="AB72" i="2"/>
  <c r="AB46" i="2"/>
  <c r="AB50" i="2"/>
  <c r="AB54" i="2"/>
  <c r="AB58" i="2"/>
  <c r="AB73" i="2"/>
  <c r="AB77" i="2"/>
  <c r="AB47" i="2"/>
  <c r="AB51" i="2"/>
  <c r="AB55" i="2"/>
  <c r="AB70" i="2"/>
  <c r="AB74" i="2"/>
  <c r="AB78" i="2"/>
  <c r="AB48" i="2"/>
  <c r="AB52" i="2"/>
  <c r="AB56" i="2"/>
  <c r="AB71" i="2"/>
  <c r="AB75" i="2"/>
  <c r="AB79" i="2"/>
  <c r="P60" i="2"/>
  <c r="P64" i="2"/>
  <c r="P68" i="2"/>
  <c r="P63" i="2"/>
  <c r="P59" i="2"/>
  <c r="P66" i="2"/>
  <c r="P62" i="2"/>
  <c r="P69" i="2"/>
  <c r="P65" i="2"/>
  <c r="P67" i="2"/>
  <c r="P61" i="2"/>
  <c r="P4" i="2"/>
  <c r="P8" i="2"/>
  <c r="P12" i="2"/>
  <c r="P16" i="2"/>
  <c r="P5" i="2"/>
  <c r="P9" i="2"/>
  <c r="P13" i="2"/>
  <c r="P17" i="2"/>
  <c r="P6" i="2"/>
  <c r="P10" i="2"/>
  <c r="P14" i="2"/>
  <c r="P18" i="2"/>
  <c r="P3" i="2"/>
  <c r="P7" i="2"/>
  <c r="P11" i="2"/>
  <c r="P15" i="2"/>
  <c r="P20" i="2"/>
  <c r="P24" i="2"/>
  <c r="P28" i="2"/>
  <c r="P32" i="2"/>
  <c r="P36" i="2"/>
  <c r="P40" i="2"/>
  <c r="P44" i="2"/>
  <c r="P21" i="2"/>
  <c r="P25" i="2"/>
  <c r="P29" i="2"/>
  <c r="P33" i="2"/>
  <c r="P37" i="2"/>
  <c r="P41" i="2"/>
  <c r="P22" i="2"/>
  <c r="P26" i="2"/>
  <c r="P30" i="2"/>
  <c r="P34" i="2"/>
  <c r="P38" i="2"/>
  <c r="P42" i="2"/>
  <c r="P19" i="2"/>
  <c r="P23" i="2"/>
  <c r="P27" i="2"/>
  <c r="P31" i="2"/>
  <c r="P35" i="2"/>
  <c r="P39" i="2"/>
  <c r="P43" i="2"/>
  <c r="P45" i="2"/>
  <c r="P49" i="2"/>
  <c r="P53" i="2"/>
  <c r="P57" i="2"/>
  <c r="P72" i="2"/>
  <c r="P46" i="2"/>
  <c r="P50" i="2"/>
  <c r="P54" i="2"/>
  <c r="P58" i="2"/>
  <c r="P73" i="2"/>
  <c r="P77" i="2"/>
  <c r="P47" i="2"/>
  <c r="P51" i="2"/>
  <c r="P55" i="2"/>
  <c r="P70" i="2"/>
  <c r="P74" i="2"/>
  <c r="P78" i="2"/>
  <c r="P48" i="2"/>
  <c r="P52" i="2"/>
  <c r="P56" i="2"/>
  <c r="P71" i="2"/>
  <c r="P75" i="2"/>
  <c r="P79" i="2"/>
  <c r="AJ2" i="2"/>
  <c r="X2" i="2"/>
  <c r="L2" i="2"/>
  <c r="AL84" i="2"/>
  <c r="AO83" i="2"/>
  <c r="AC83" i="2"/>
  <c r="Q83" i="2"/>
  <c r="AR82" i="2"/>
  <c r="AF82" i="2"/>
  <c r="T82" i="2"/>
  <c r="H82" i="2"/>
  <c r="AI81" i="2"/>
  <c r="W81" i="2"/>
  <c r="J81" i="2"/>
  <c r="X80" i="2"/>
  <c r="AE79" i="2"/>
  <c r="AO78" i="2"/>
  <c r="AR77" i="2"/>
  <c r="H77" i="2"/>
  <c r="R74" i="2"/>
  <c r="AI72" i="2"/>
  <c r="U58" i="2"/>
  <c r="AJ53" i="2"/>
  <c r="AS50" i="2"/>
  <c r="AP47" i="2"/>
  <c r="AK44" i="2"/>
  <c r="S59" i="2"/>
  <c r="S63" i="2"/>
  <c r="S67" i="2"/>
  <c r="S61" i="2"/>
  <c r="S68" i="2"/>
  <c r="S64" i="2"/>
  <c r="S66" i="2"/>
  <c r="S60" i="2"/>
  <c r="S62" i="2"/>
  <c r="S69" i="2"/>
  <c r="S65" i="2"/>
  <c r="S3" i="2"/>
  <c r="S7" i="2"/>
  <c r="S11" i="2"/>
  <c r="S15" i="2"/>
  <c r="S4" i="2"/>
  <c r="S8" i="2"/>
  <c r="S12" i="2"/>
  <c r="S16" i="2"/>
  <c r="S5" i="2"/>
  <c r="S9" i="2"/>
  <c r="S13" i="2"/>
  <c r="S17" i="2"/>
  <c r="S6" i="2"/>
  <c r="S10" i="2"/>
  <c r="S14" i="2"/>
  <c r="S18" i="2"/>
  <c r="S19" i="2"/>
  <c r="S23" i="2"/>
  <c r="S27" i="2"/>
  <c r="S31" i="2"/>
  <c r="S35" i="2"/>
  <c r="S39" i="2"/>
  <c r="S43" i="2"/>
  <c r="S20" i="2"/>
  <c r="S24" i="2"/>
  <c r="S28" i="2"/>
  <c r="S32" i="2"/>
  <c r="S36" i="2"/>
  <c r="S40" i="2"/>
  <c r="S44" i="2"/>
  <c r="S21" i="2"/>
  <c r="S25" i="2"/>
  <c r="S29" i="2"/>
  <c r="S33" i="2"/>
  <c r="S37" i="2"/>
  <c r="S41" i="2"/>
  <c r="S22" i="2"/>
  <c r="S26" i="2"/>
  <c r="S30" i="2"/>
  <c r="S34" i="2"/>
  <c r="S38" i="2"/>
  <c r="S42" i="2"/>
  <c r="S48" i="2"/>
  <c r="S52" i="2"/>
  <c r="S56" i="2"/>
  <c r="S71" i="2"/>
  <c r="S75" i="2"/>
  <c r="S45" i="2"/>
  <c r="S49" i="2"/>
  <c r="S53" i="2"/>
  <c r="S57" i="2"/>
  <c r="S72" i="2"/>
  <c r="S76" i="2"/>
  <c r="S80" i="2"/>
  <c r="S46" i="2"/>
  <c r="S50" i="2"/>
  <c r="S54" i="2"/>
  <c r="S58" i="2"/>
  <c r="S73" i="2"/>
  <c r="S77" i="2"/>
  <c r="S47" i="2"/>
  <c r="S51" i="2"/>
  <c r="S55" i="2"/>
  <c r="S70" i="2"/>
  <c r="S74" i="2"/>
  <c r="S78" i="2"/>
  <c r="H2" i="2"/>
  <c r="AI2" i="2"/>
  <c r="W2" i="2"/>
  <c r="K2" i="2"/>
  <c r="AK84" i="2"/>
  <c r="M84" i="2"/>
  <c r="AN83" i="2"/>
  <c r="AB83" i="2"/>
  <c r="P83" i="2"/>
  <c r="AQ82" i="2"/>
  <c r="S82" i="2"/>
  <c r="AT81" i="2"/>
  <c r="AH81" i="2"/>
  <c r="V81" i="2"/>
  <c r="W80" i="2"/>
  <c r="AD79" i="2"/>
  <c r="AH78" i="2"/>
  <c r="AN76" i="2"/>
  <c r="Q74" i="2"/>
  <c r="X72" i="2"/>
  <c r="AP70" i="2"/>
  <c r="T58" i="2"/>
  <c r="AA56" i="2"/>
  <c r="X53" i="2"/>
  <c r="AG50" i="2"/>
  <c r="AD47" i="2"/>
  <c r="AE59" i="2"/>
  <c r="AE63" i="2"/>
  <c r="AE67" i="2"/>
  <c r="AE68" i="2"/>
  <c r="AE64" i="2"/>
  <c r="AE66" i="2"/>
  <c r="AE61" i="2"/>
  <c r="AE60" i="2"/>
  <c r="AE62" i="2"/>
  <c r="AE69" i="2"/>
  <c r="AE65" i="2"/>
  <c r="AE3" i="2"/>
  <c r="AE7" i="2"/>
  <c r="AE11" i="2"/>
  <c r="AE15" i="2"/>
  <c r="AE4" i="2"/>
  <c r="AE8" i="2"/>
  <c r="AE12" i="2"/>
  <c r="AE16" i="2"/>
  <c r="AE5" i="2"/>
  <c r="AE9" i="2"/>
  <c r="AE13" i="2"/>
  <c r="AE17" i="2"/>
  <c r="AE6" i="2"/>
  <c r="AE10" i="2"/>
  <c r="AE14" i="2"/>
  <c r="AE19" i="2"/>
  <c r="AE23" i="2"/>
  <c r="AE27" i="2"/>
  <c r="AE31" i="2"/>
  <c r="AE35" i="2"/>
  <c r="AE39" i="2"/>
  <c r="AE43" i="2"/>
  <c r="AE18" i="2"/>
  <c r="AE20" i="2"/>
  <c r="AE24" i="2"/>
  <c r="AE28" i="2"/>
  <c r="AE32" i="2"/>
  <c r="AE36" i="2"/>
  <c r="AE40" i="2"/>
  <c r="AE21" i="2"/>
  <c r="AE25" i="2"/>
  <c r="AE29" i="2"/>
  <c r="AE33" i="2"/>
  <c r="AE37" i="2"/>
  <c r="AE41" i="2"/>
  <c r="AE22" i="2"/>
  <c r="AE26" i="2"/>
  <c r="AE30" i="2"/>
  <c r="AE34" i="2"/>
  <c r="AE38" i="2"/>
  <c r="AE42" i="2"/>
  <c r="AE48" i="2"/>
  <c r="AE52" i="2"/>
  <c r="AE56" i="2"/>
  <c r="AE71" i="2"/>
  <c r="AE75" i="2"/>
  <c r="AE45" i="2"/>
  <c r="AE49" i="2"/>
  <c r="AE53" i="2"/>
  <c r="AE57" i="2"/>
  <c r="AE72" i="2"/>
  <c r="AE76" i="2"/>
  <c r="AE80" i="2"/>
  <c r="AE44" i="2"/>
  <c r="AE46" i="2"/>
  <c r="AE50" i="2"/>
  <c r="AE54" i="2"/>
  <c r="AE58" i="2"/>
  <c r="AE73" i="2"/>
  <c r="AE77" i="2"/>
  <c r="AE47" i="2"/>
  <c r="AE51" i="2"/>
  <c r="AE55" i="2"/>
  <c r="AE70" i="2"/>
  <c r="AE74" i="2"/>
  <c r="AE78" i="2"/>
  <c r="AM60" i="2"/>
  <c r="AM64" i="2"/>
  <c r="AM68" i="2"/>
  <c r="AM65" i="2"/>
  <c r="AM67" i="2"/>
  <c r="AM69" i="2"/>
  <c r="AM61" i="2"/>
  <c r="AM63" i="2"/>
  <c r="AM59" i="2"/>
  <c r="AM66" i="2"/>
  <c r="AM62" i="2"/>
  <c r="AM4" i="2"/>
  <c r="AM8" i="2"/>
  <c r="AM12" i="2"/>
  <c r="AM16" i="2"/>
  <c r="AM5" i="2"/>
  <c r="AM9" i="2"/>
  <c r="AM13" i="2"/>
  <c r="AM17" i="2"/>
  <c r="AM6" i="2"/>
  <c r="AM10" i="2"/>
  <c r="AM14" i="2"/>
  <c r="AM3" i="2"/>
  <c r="AM7" i="2"/>
  <c r="AM11" i="2"/>
  <c r="AM15" i="2"/>
  <c r="AM21" i="2"/>
  <c r="AM25" i="2"/>
  <c r="AM29" i="2"/>
  <c r="AM33" i="2"/>
  <c r="AM37" i="2"/>
  <c r="AM41" i="2"/>
  <c r="AM22" i="2"/>
  <c r="AM26" i="2"/>
  <c r="AM30" i="2"/>
  <c r="AM34" i="2"/>
  <c r="AM38" i="2"/>
  <c r="AM42" i="2"/>
  <c r="AM18" i="2"/>
  <c r="AM19" i="2"/>
  <c r="AM23" i="2"/>
  <c r="AM27" i="2"/>
  <c r="AM31" i="2"/>
  <c r="AM35" i="2"/>
  <c r="AM39" i="2"/>
  <c r="AM43" i="2"/>
  <c r="AM20" i="2"/>
  <c r="AM24" i="2"/>
  <c r="AM28" i="2"/>
  <c r="AM32" i="2"/>
  <c r="AM36" i="2"/>
  <c r="AM40" i="2"/>
  <c r="AM44" i="2"/>
  <c r="AM45" i="2"/>
  <c r="AM49" i="2"/>
  <c r="AM53" i="2"/>
  <c r="AM57" i="2"/>
  <c r="AM72" i="2"/>
  <c r="AM46" i="2"/>
  <c r="AM50" i="2"/>
  <c r="AM54" i="2"/>
  <c r="AM58" i="2"/>
  <c r="AM73" i="2"/>
  <c r="AM77" i="2"/>
  <c r="AM47" i="2"/>
  <c r="AM51" i="2"/>
  <c r="AM55" i="2"/>
  <c r="AM70" i="2"/>
  <c r="AM74" i="2"/>
  <c r="AM78" i="2"/>
  <c r="O60" i="2"/>
  <c r="O64" i="2"/>
  <c r="O68" i="2"/>
  <c r="O59" i="2"/>
  <c r="O66" i="2"/>
  <c r="O62" i="2"/>
  <c r="O69" i="2"/>
  <c r="O65" i="2"/>
  <c r="O67" i="2"/>
  <c r="O61" i="2"/>
  <c r="O63" i="2"/>
  <c r="O4" i="2"/>
  <c r="O8" i="2"/>
  <c r="O12" i="2"/>
  <c r="O16" i="2"/>
  <c r="O5" i="2"/>
  <c r="O9" i="2"/>
  <c r="O13" i="2"/>
  <c r="O17" i="2"/>
  <c r="O6" i="2"/>
  <c r="O10" i="2"/>
  <c r="O14" i="2"/>
  <c r="O18" i="2"/>
  <c r="O3" i="2"/>
  <c r="O7" i="2"/>
  <c r="O11" i="2"/>
  <c r="O15" i="2"/>
  <c r="O21" i="2"/>
  <c r="O25" i="2"/>
  <c r="O29" i="2"/>
  <c r="O33" i="2"/>
  <c r="O37" i="2"/>
  <c r="O41" i="2"/>
  <c r="O22" i="2"/>
  <c r="O26" i="2"/>
  <c r="O30" i="2"/>
  <c r="O34" i="2"/>
  <c r="O38" i="2"/>
  <c r="O42" i="2"/>
  <c r="O19" i="2"/>
  <c r="O23" i="2"/>
  <c r="O27" i="2"/>
  <c r="O31" i="2"/>
  <c r="O35" i="2"/>
  <c r="O39" i="2"/>
  <c r="O43" i="2"/>
  <c r="O20" i="2"/>
  <c r="O24" i="2"/>
  <c r="O28" i="2"/>
  <c r="O32" i="2"/>
  <c r="O36" i="2"/>
  <c r="O40" i="2"/>
  <c r="O44" i="2"/>
  <c r="O45" i="2"/>
  <c r="O49" i="2"/>
  <c r="O53" i="2"/>
  <c r="O57" i="2"/>
  <c r="O72" i="2"/>
  <c r="O76" i="2"/>
  <c r="O46" i="2"/>
  <c r="O50" i="2"/>
  <c r="O54" i="2"/>
  <c r="O58" i="2"/>
  <c r="O73" i="2"/>
  <c r="O77" i="2"/>
  <c r="O47" i="2"/>
  <c r="O51" i="2"/>
  <c r="O55" i="2"/>
  <c r="O70" i="2"/>
  <c r="O74" i="2"/>
  <c r="O78" i="2"/>
  <c r="AL60" i="2"/>
  <c r="AL64" i="2"/>
  <c r="AL68" i="2"/>
  <c r="AL65" i="2"/>
  <c r="AL67" i="2"/>
  <c r="AL69" i="2"/>
  <c r="AL61" i="2"/>
  <c r="AL63" i="2"/>
  <c r="AL59" i="2"/>
  <c r="AL66" i="2"/>
  <c r="AL62" i="2"/>
  <c r="AL5" i="2"/>
  <c r="AL9" i="2"/>
  <c r="AL13" i="2"/>
  <c r="AL17" i="2"/>
  <c r="AL6" i="2"/>
  <c r="AL10" i="2"/>
  <c r="AL14" i="2"/>
  <c r="AL3" i="2"/>
  <c r="AL7" i="2"/>
  <c r="AL11" i="2"/>
  <c r="AL15" i="2"/>
  <c r="AL4" i="2"/>
  <c r="AL8" i="2"/>
  <c r="AL12" i="2"/>
  <c r="AL16" i="2"/>
  <c r="AL21" i="2"/>
  <c r="AL25" i="2"/>
  <c r="AL29" i="2"/>
  <c r="AL33" i="2"/>
  <c r="AL37" i="2"/>
  <c r="AL41" i="2"/>
  <c r="AL22" i="2"/>
  <c r="AL26" i="2"/>
  <c r="AL30" i="2"/>
  <c r="AL34" i="2"/>
  <c r="AL38" i="2"/>
  <c r="AL42" i="2"/>
  <c r="AL18" i="2"/>
  <c r="AL19" i="2"/>
  <c r="AL23" i="2"/>
  <c r="AL27" i="2"/>
  <c r="AL31" i="2"/>
  <c r="AL35" i="2"/>
  <c r="AL39" i="2"/>
  <c r="AL43" i="2"/>
  <c r="AL20" i="2"/>
  <c r="AL24" i="2"/>
  <c r="AL28" i="2"/>
  <c r="AL32" i="2"/>
  <c r="AL36" i="2"/>
  <c r="AL40" i="2"/>
  <c r="AL45" i="2"/>
  <c r="AL49" i="2"/>
  <c r="AL53" i="2"/>
  <c r="AL57" i="2"/>
  <c r="AL72" i="2"/>
  <c r="AL76" i="2"/>
  <c r="AL80" i="2"/>
  <c r="AL46" i="2"/>
  <c r="AL50" i="2"/>
  <c r="AL54" i="2"/>
  <c r="AL58" i="2"/>
  <c r="AL73" i="2"/>
  <c r="AL77" i="2"/>
  <c r="AL47" i="2"/>
  <c r="AL51" i="2"/>
  <c r="AL55" i="2"/>
  <c r="AL70" i="2"/>
  <c r="AL74" i="2"/>
  <c r="AL78" i="2"/>
  <c r="AL48" i="2"/>
  <c r="AL52" i="2"/>
  <c r="AL44" i="2"/>
  <c r="Z60" i="2"/>
  <c r="Z64" i="2"/>
  <c r="Z68" i="2"/>
  <c r="Z62" i="2"/>
  <c r="Z69" i="2"/>
  <c r="Z65" i="2"/>
  <c r="Z67" i="2"/>
  <c r="Z61" i="2"/>
  <c r="Z63" i="2"/>
  <c r="Z59" i="2"/>
  <c r="Z66" i="2"/>
  <c r="Z5" i="2"/>
  <c r="Z9" i="2"/>
  <c r="Z13" i="2"/>
  <c r="Z17" i="2"/>
  <c r="Z6" i="2"/>
  <c r="Z10" i="2"/>
  <c r="Z14" i="2"/>
  <c r="Z18" i="2"/>
  <c r="Z3" i="2"/>
  <c r="Z7" i="2"/>
  <c r="Z11" i="2"/>
  <c r="Z15" i="2"/>
  <c r="Z4" i="2"/>
  <c r="Z8" i="2"/>
  <c r="Z12" i="2"/>
  <c r="Z16" i="2"/>
  <c r="Z21" i="2"/>
  <c r="Z25" i="2"/>
  <c r="Z29" i="2"/>
  <c r="Z33" i="2"/>
  <c r="Z37" i="2"/>
  <c r="Z41" i="2"/>
  <c r="Z22" i="2"/>
  <c r="Z26" i="2"/>
  <c r="Z30" i="2"/>
  <c r="Z34" i="2"/>
  <c r="Z38" i="2"/>
  <c r="Z42" i="2"/>
  <c r="Z19" i="2"/>
  <c r="Z23" i="2"/>
  <c r="Z27" i="2"/>
  <c r="Z31" i="2"/>
  <c r="Z35" i="2"/>
  <c r="Z39" i="2"/>
  <c r="Z43" i="2"/>
  <c r="Z20" i="2"/>
  <c r="Z24" i="2"/>
  <c r="Z28" i="2"/>
  <c r="Z32" i="2"/>
  <c r="Z36" i="2"/>
  <c r="Z40" i="2"/>
  <c r="Z45" i="2"/>
  <c r="Z49" i="2"/>
  <c r="Z53" i="2"/>
  <c r="Z57" i="2"/>
  <c r="Z72" i="2"/>
  <c r="Z76" i="2"/>
  <c r="Z80" i="2"/>
  <c r="Z46" i="2"/>
  <c r="Z50" i="2"/>
  <c r="Z54" i="2"/>
  <c r="Z58" i="2"/>
  <c r="Z73" i="2"/>
  <c r="Z77" i="2"/>
  <c r="Z44" i="2"/>
  <c r="Z47" i="2"/>
  <c r="Z51" i="2"/>
  <c r="Z55" i="2"/>
  <c r="Z70" i="2"/>
  <c r="Z74" i="2"/>
  <c r="Z78" i="2"/>
  <c r="Z48" i="2"/>
  <c r="Z52" i="2"/>
  <c r="Z56" i="2"/>
  <c r="N60" i="2"/>
  <c r="N64" i="2"/>
  <c r="N68" i="2"/>
  <c r="N59" i="2"/>
  <c r="N66" i="2"/>
  <c r="N62" i="2"/>
  <c r="N69" i="2"/>
  <c r="N65" i="2"/>
  <c r="N67" i="2"/>
  <c r="N61" i="2"/>
  <c r="N63" i="2"/>
  <c r="N5" i="2"/>
  <c r="N9" i="2"/>
  <c r="N13" i="2"/>
  <c r="N17" i="2"/>
  <c r="N6" i="2"/>
  <c r="N10" i="2"/>
  <c r="N14" i="2"/>
  <c r="N18" i="2"/>
  <c r="N3" i="2"/>
  <c r="N7" i="2"/>
  <c r="N11" i="2"/>
  <c r="N15" i="2"/>
  <c r="N4" i="2"/>
  <c r="N8" i="2"/>
  <c r="N12" i="2"/>
  <c r="N16" i="2"/>
  <c r="N21" i="2"/>
  <c r="N25" i="2"/>
  <c r="N29" i="2"/>
  <c r="N33" i="2"/>
  <c r="N37" i="2"/>
  <c r="N41" i="2"/>
  <c r="N22" i="2"/>
  <c r="N26" i="2"/>
  <c r="N30" i="2"/>
  <c r="N34" i="2"/>
  <c r="N38" i="2"/>
  <c r="N42" i="2"/>
  <c r="N19" i="2"/>
  <c r="N23" i="2"/>
  <c r="N27" i="2"/>
  <c r="N31" i="2"/>
  <c r="N35" i="2"/>
  <c r="N39" i="2"/>
  <c r="N43" i="2"/>
  <c r="N20" i="2"/>
  <c r="N24" i="2"/>
  <c r="N28" i="2"/>
  <c r="N32" i="2"/>
  <c r="N36" i="2"/>
  <c r="N40" i="2"/>
  <c r="N45" i="2"/>
  <c r="N49" i="2"/>
  <c r="N53" i="2"/>
  <c r="N57" i="2"/>
  <c r="N72" i="2"/>
  <c r="N76" i="2"/>
  <c r="N80" i="2"/>
  <c r="N46" i="2"/>
  <c r="N50" i="2"/>
  <c r="N54" i="2"/>
  <c r="N58" i="2"/>
  <c r="N73" i="2"/>
  <c r="N77" i="2"/>
  <c r="N47" i="2"/>
  <c r="N51" i="2"/>
  <c r="N55" i="2"/>
  <c r="N70" i="2"/>
  <c r="N74" i="2"/>
  <c r="N78" i="2"/>
  <c r="N48" i="2"/>
  <c r="N52" i="2"/>
  <c r="N56" i="2"/>
  <c r="N44" i="2"/>
  <c r="AT2" i="2"/>
  <c r="AH2" i="2"/>
  <c r="V2" i="2"/>
  <c r="J2" i="2"/>
  <c r="AJ84" i="2"/>
  <c r="X84" i="2"/>
  <c r="L84" i="2"/>
  <c r="AM83" i="2"/>
  <c r="AA83" i="2"/>
  <c r="O83" i="2"/>
  <c r="AP82" i="2"/>
  <c r="AD82" i="2"/>
  <c r="R82" i="2"/>
  <c r="AS81" i="2"/>
  <c r="AG81" i="2"/>
  <c r="U81" i="2"/>
  <c r="H81" i="2"/>
  <c r="P80" i="2"/>
  <c r="AG78" i="2"/>
  <c r="AJ77" i="2"/>
  <c r="AM76" i="2"/>
  <c r="AL75" i="2"/>
  <c r="W72" i="2"/>
  <c r="AO70" i="2"/>
  <c r="O56" i="2"/>
  <c r="L53" i="2"/>
  <c r="U50" i="2"/>
  <c r="R47" i="2"/>
  <c r="AR83" i="2"/>
  <c r="AR58" i="2"/>
  <c r="AA60" i="2"/>
  <c r="AA64" i="2"/>
  <c r="AA68" i="2"/>
  <c r="AA62" i="2"/>
  <c r="AA69" i="2"/>
  <c r="AA65" i="2"/>
  <c r="AA67" i="2"/>
  <c r="AA61" i="2"/>
  <c r="AA63" i="2"/>
  <c r="AA59" i="2"/>
  <c r="AA66" i="2"/>
  <c r="AA4" i="2"/>
  <c r="AA8" i="2"/>
  <c r="AA12" i="2"/>
  <c r="AA16" i="2"/>
  <c r="AA5" i="2"/>
  <c r="AA9" i="2"/>
  <c r="AA13" i="2"/>
  <c r="AA17" i="2"/>
  <c r="AA6" i="2"/>
  <c r="AA10" i="2"/>
  <c r="AA14" i="2"/>
  <c r="AA18" i="2"/>
  <c r="AA3" i="2"/>
  <c r="AA7" i="2"/>
  <c r="AA11" i="2"/>
  <c r="AA15" i="2"/>
  <c r="AA21" i="2"/>
  <c r="AA25" i="2"/>
  <c r="AA29" i="2"/>
  <c r="AA33" i="2"/>
  <c r="AA37" i="2"/>
  <c r="AA41" i="2"/>
  <c r="AA22" i="2"/>
  <c r="AA26" i="2"/>
  <c r="AA30" i="2"/>
  <c r="AA34" i="2"/>
  <c r="AA38" i="2"/>
  <c r="AA42" i="2"/>
  <c r="AA19" i="2"/>
  <c r="AA23" i="2"/>
  <c r="AA27" i="2"/>
  <c r="AA31" i="2"/>
  <c r="AA35" i="2"/>
  <c r="AA39" i="2"/>
  <c r="AA43" i="2"/>
  <c r="AA20" i="2"/>
  <c r="AA24" i="2"/>
  <c r="AA28" i="2"/>
  <c r="AA32" i="2"/>
  <c r="AA36" i="2"/>
  <c r="AA40" i="2"/>
  <c r="AA45" i="2"/>
  <c r="AA49" i="2"/>
  <c r="AA53" i="2"/>
  <c r="AA57" i="2"/>
  <c r="AA72" i="2"/>
  <c r="AA46" i="2"/>
  <c r="AA50" i="2"/>
  <c r="AA54" i="2"/>
  <c r="AA58" i="2"/>
  <c r="AA73" i="2"/>
  <c r="AA77" i="2"/>
  <c r="AA44" i="2"/>
  <c r="AA47" i="2"/>
  <c r="AA51" i="2"/>
  <c r="AA55" i="2"/>
  <c r="AA70" i="2"/>
  <c r="AA74" i="2"/>
  <c r="AA78" i="2"/>
  <c r="AK61" i="2"/>
  <c r="AK65" i="2"/>
  <c r="AK63" i="2"/>
  <c r="AK69" i="2"/>
  <c r="AK60" i="2"/>
  <c r="AK59" i="2"/>
  <c r="AK66" i="2"/>
  <c r="AK68" i="2"/>
  <c r="AK62" i="2"/>
  <c r="AK64" i="2"/>
  <c r="AK67" i="2"/>
  <c r="AK5" i="2"/>
  <c r="AK9" i="2"/>
  <c r="AK13" i="2"/>
  <c r="AK17" i="2"/>
  <c r="AK6" i="2"/>
  <c r="AK10" i="2"/>
  <c r="AK14" i="2"/>
  <c r="AK3" i="2"/>
  <c r="AK7" i="2"/>
  <c r="AK11" i="2"/>
  <c r="AK15" i="2"/>
  <c r="AK4" i="2"/>
  <c r="AK8" i="2"/>
  <c r="AK12" i="2"/>
  <c r="AK16" i="2"/>
  <c r="AK21" i="2"/>
  <c r="AK25" i="2"/>
  <c r="AK29" i="2"/>
  <c r="AK33" i="2"/>
  <c r="AK37" i="2"/>
  <c r="AK41" i="2"/>
  <c r="AK22" i="2"/>
  <c r="AK26" i="2"/>
  <c r="AK30" i="2"/>
  <c r="AK34" i="2"/>
  <c r="AK38" i="2"/>
  <c r="AK42" i="2"/>
  <c r="AK18" i="2"/>
  <c r="AK19" i="2"/>
  <c r="AK23" i="2"/>
  <c r="AK27" i="2"/>
  <c r="AK31" i="2"/>
  <c r="AK35" i="2"/>
  <c r="AK39" i="2"/>
  <c r="AK20" i="2"/>
  <c r="AK24" i="2"/>
  <c r="AK28" i="2"/>
  <c r="AK32" i="2"/>
  <c r="AK36" i="2"/>
  <c r="AK40" i="2"/>
  <c r="AK46" i="2"/>
  <c r="AK50" i="2"/>
  <c r="AK54" i="2"/>
  <c r="AK58" i="2"/>
  <c r="AK73" i="2"/>
  <c r="AK43" i="2"/>
  <c r="AK47" i="2"/>
  <c r="AK51" i="2"/>
  <c r="AK55" i="2"/>
  <c r="AK70" i="2"/>
  <c r="AK74" i="2"/>
  <c r="AK78" i="2"/>
  <c r="AK48" i="2"/>
  <c r="AK52" i="2"/>
  <c r="AK56" i="2"/>
  <c r="AK71" i="2"/>
  <c r="AK75" i="2"/>
  <c r="AK79" i="2"/>
  <c r="AK45" i="2"/>
  <c r="AK49" i="2"/>
  <c r="AK53" i="2"/>
  <c r="AK57" i="2"/>
  <c r="AK72" i="2"/>
  <c r="AK76" i="2"/>
  <c r="Y61" i="2"/>
  <c r="Y65" i="2"/>
  <c r="Y69" i="2"/>
  <c r="Y64" i="2"/>
  <c r="Y60" i="2"/>
  <c r="Y67" i="2"/>
  <c r="Y63" i="2"/>
  <c r="Y62" i="2"/>
  <c r="Y59" i="2"/>
  <c r="Y66" i="2"/>
  <c r="Y68" i="2"/>
  <c r="Y5" i="2"/>
  <c r="Y9" i="2"/>
  <c r="Y13" i="2"/>
  <c r="Y17" i="2"/>
  <c r="Y6" i="2"/>
  <c r="Y10" i="2"/>
  <c r="Y14" i="2"/>
  <c r="Y18" i="2"/>
  <c r="Y3" i="2"/>
  <c r="Y7" i="2"/>
  <c r="Y11" i="2"/>
  <c r="Y15" i="2"/>
  <c r="Y4" i="2"/>
  <c r="Y8" i="2"/>
  <c r="Y12" i="2"/>
  <c r="Y16" i="2"/>
  <c r="Y21" i="2"/>
  <c r="Y25" i="2"/>
  <c r="Y29" i="2"/>
  <c r="Y33" i="2"/>
  <c r="Y37" i="2"/>
  <c r="Y41" i="2"/>
  <c r="Y22" i="2"/>
  <c r="Y26" i="2"/>
  <c r="Y30" i="2"/>
  <c r="Y34" i="2"/>
  <c r="Y38" i="2"/>
  <c r="Y42" i="2"/>
  <c r="Y19" i="2"/>
  <c r="Y23" i="2"/>
  <c r="Y27" i="2"/>
  <c r="Y31" i="2"/>
  <c r="Y35" i="2"/>
  <c r="Y39" i="2"/>
  <c r="Y43" i="2"/>
  <c r="Y20" i="2"/>
  <c r="Y24" i="2"/>
  <c r="Y28" i="2"/>
  <c r="Y32" i="2"/>
  <c r="Y36" i="2"/>
  <c r="Y40" i="2"/>
  <c r="Y46" i="2"/>
  <c r="Y50" i="2"/>
  <c r="Y54" i="2"/>
  <c r="Y58" i="2"/>
  <c r="Y73" i="2"/>
  <c r="Y44" i="2"/>
  <c r="Y47" i="2"/>
  <c r="Y51" i="2"/>
  <c r="Y55" i="2"/>
  <c r="Y70" i="2"/>
  <c r="Y74" i="2"/>
  <c r="Y78" i="2"/>
  <c r="Y48" i="2"/>
  <c r="Y52" i="2"/>
  <c r="Y56" i="2"/>
  <c r="Y71" i="2"/>
  <c r="Y75" i="2"/>
  <c r="Y79" i="2"/>
  <c r="Y45" i="2"/>
  <c r="Y49" i="2"/>
  <c r="Y53" i="2"/>
  <c r="Y57" i="2"/>
  <c r="Y72" i="2"/>
  <c r="Y76" i="2"/>
  <c r="M61" i="2"/>
  <c r="M65" i="2"/>
  <c r="M59" i="2"/>
  <c r="M62" i="2"/>
  <c r="M64" i="2"/>
  <c r="M66" i="2"/>
  <c r="M69" i="2"/>
  <c r="M60" i="2"/>
  <c r="M67" i="2"/>
  <c r="M68" i="2"/>
  <c r="M63" i="2"/>
  <c r="M5" i="2"/>
  <c r="M9" i="2"/>
  <c r="M13" i="2"/>
  <c r="M17" i="2"/>
  <c r="M6" i="2"/>
  <c r="M10" i="2"/>
  <c r="M14" i="2"/>
  <c r="M18" i="2"/>
  <c r="M3" i="2"/>
  <c r="M7" i="2"/>
  <c r="M11" i="2"/>
  <c r="M15" i="2"/>
  <c r="M4" i="2"/>
  <c r="M8" i="2"/>
  <c r="M12" i="2"/>
  <c r="M16" i="2"/>
  <c r="M21" i="2"/>
  <c r="M25" i="2"/>
  <c r="M29" i="2"/>
  <c r="M33" i="2"/>
  <c r="M37" i="2"/>
  <c r="M41" i="2"/>
  <c r="M22" i="2"/>
  <c r="M26" i="2"/>
  <c r="M30" i="2"/>
  <c r="M34" i="2"/>
  <c r="M38" i="2"/>
  <c r="M42" i="2"/>
  <c r="M19" i="2"/>
  <c r="M23" i="2"/>
  <c r="M27" i="2"/>
  <c r="M31" i="2"/>
  <c r="M35" i="2"/>
  <c r="M39" i="2"/>
  <c r="M43" i="2"/>
  <c r="M20" i="2"/>
  <c r="M24" i="2"/>
  <c r="M28" i="2"/>
  <c r="M32" i="2"/>
  <c r="M36" i="2"/>
  <c r="M40" i="2"/>
  <c r="M46" i="2"/>
  <c r="M50" i="2"/>
  <c r="M54" i="2"/>
  <c r="M58" i="2"/>
  <c r="M73" i="2"/>
  <c r="M47" i="2"/>
  <c r="M51" i="2"/>
  <c r="M55" i="2"/>
  <c r="M70" i="2"/>
  <c r="M74" i="2"/>
  <c r="M78" i="2"/>
  <c r="M48" i="2"/>
  <c r="M52" i="2"/>
  <c r="M56" i="2"/>
  <c r="M71" i="2"/>
  <c r="M75" i="2"/>
  <c r="M79" i="2"/>
  <c r="M45" i="2"/>
  <c r="M49" i="2"/>
  <c r="M53" i="2"/>
  <c r="M57" i="2"/>
  <c r="M72" i="2"/>
  <c r="M76" i="2"/>
  <c r="AS2" i="2"/>
  <c r="AG2" i="2"/>
  <c r="U2" i="2"/>
  <c r="AI84" i="2"/>
  <c r="W84" i="2"/>
  <c r="K84" i="2"/>
  <c r="AL83" i="2"/>
  <c r="Z83" i="2"/>
  <c r="N83" i="2"/>
  <c r="AO82" i="2"/>
  <c r="AC82" i="2"/>
  <c r="Q82" i="2"/>
  <c r="AR81" i="2"/>
  <c r="AF81" i="2"/>
  <c r="T81" i="2"/>
  <c r="AQ80" i="2"/>
  <c r="O80" i="2"/>
  <c r="Z79" i="2"/>
  <c r="AD78" i="2"/>
  <c r="AG77" i="2"/>
  <c r="AA75" i="2"/>
  <c r="AS73" i="2"/>
  <c r="AD70" i="2"/>
  <c r="T77" i="2"/>
  <c r="AJ61" i="2"/>
  <c r="AJ65" i="2"/>
  <c r="AJ69" i="2"/>
  <c r="AJ63" i="2"/>
  <c r="AJ59" i="2"/>
  <c r="AJ66" i="2"/>
  <c r="AJ68" i="2"/>
  <c r="AJ62" i="2"/>
  <c r="AJ64" i="2"/>
  <c r="AJ60" i="2"/>
  <c r="AJ67" i="2"/>
  <c r="AJ5" i="2"/>
  <c r="AJ9" i="2"/>
  <c r="AJ13" i="2"/>
  <c r="AJ17" i="2"/>
  <c r="AJ6" i="2"/>
  <c r="AJ10" i="2"/>
  <c r="AJ14" i="2"/>
  <c r="AJ18" i="2"/>
  <c r="AJ3" i="2"/>
  <c r="AJ7" i="2"/>
  <c r="AJ11" i="2"/>
  <c r="AJ15" i="2"/>
  <c r="AJ4" i="2"/>
  <c r="AJ8" i="2"/>
  <c r="AJ12" i="2"/>
  <c r="AJ16" i="2"/>
  <c r="AJ22" i="2"/>
  <c r="AJ26" i="2"/>
  <c r="AJ30" i="2"/>
  <c r="AJ34" i="2"/>
  <c r="AJ38" i="2"/>
  <c r="AJ42" i="2"/>
  <c r="AJ19" i="2"/>
  <c r="AJ23" i="2"/>
  <c r="AJ27" i="2"/>
  <c r="AJ31" i="2"/>
  <c r="AJ35" i="2"/>
  <c r="AJ39" i="2"/>
  <c r="AJ43" i="2"/>
  <c r="AJ20" i="2"/>
  <c r="AJ24" i="2"/>
  <c r="AJ28" i="2"/>
  <c r="AJ32" i="2"/>
  <c r="AJ36" i="2"/>
  <c r="AJ40" i="2"/>
  <c r="AJ21" i="2"/>
  <c r="AJ25" i="2"/>
  <c r="AJ29" i="2"/>
  <c r="AJ33" i="2"/>
  <c r="AJ37" i="2"/>
  <c r="AJ41" i="2"/>
  <c r="AJ46" i="2"/>
  <c r="AJ50" i="2"/>
  <c r="AJ54" i="2"/>
  <c r="AJ58" i="2"/>
  <c r="AJ73" i="2"/>
  <c r="AJ47" i="2"/>
  <c r="AJ51" i="2"/>
  <c r="AJ55" i="2"/>
  <c r="AJ70" i="2"/>
  <c r="AJ74" i="2"/>
  <c r="AJ78" i="2"/>
  <c r="AJ48" i="2"/>
  <c r="AJ52" i="2"/>
  <c r="AJ56" i="2"/>
  <c r="AJ71" i="2"/>
  <c r="AJ75" i="2"/>
  <c r="AJ79" i="2"/>
  <c r="AJ44" i="2"/>
  <c r="AR2" i="2"/>
  <c r="AF2" i="2"/>
  <c r="T2" i="2"/>
  <c r="AH84" i="2"/>
  <c r="V84" i="2"/>
  <c r="AK83" i="2"/>
  <c r="Y83" i="2"/>
  <c r="M83" i="2"/>
  <c r="AN82" i="2"/>
  <c r="AB82" i="2"/>
  <c r="P82" i="2"/>
  <c r="AQ81" i="2"/>
  <c r="AE81" i="2"/>
  <c r="S81" i="2"/>
  <c r="AN80" i="2"/>
  <c r="M80" i="2"/>
  <c r="S79" i="2"/>
  <c r="AC78" i="2"/>
  <c r="AF77" i="2"/>
  <c r="Z75" i="2"/>
  <c r="AR73" i="2"/>
  <c r="AC70" i="2"/>
  <c r="AJ57" i="2"/>
  <c r="AP55" i="2"/>
  <c r="AM52" i="2"/>
  <c r="AJ49" i="2"/>
  <c r="AS46" i="2"/>
  <c r="AF83" i="2"/>
  <c r="L61" i="2"/>
  <c r="L65" i="2"/>
  <c r="L69" i="2"/>
  <c r="L62" i="2"/>
  <c r="L64" i="2"/>
  <c r="L60" i="2"/>
  <c r="L67" i="2"/>
  <c r="L63" i="2"/>
  <c r="L59" i="2"/>
  <c r="L66" i="2"/>
  <c r="L68" i="2"/>
  <c r="L5" i="2"/>
  <c r="L9" i="2"/>
  <c r="L13" i="2"/>
  <c r="L17" i="2"/>
  <c r="L6" i="2"/>
  <c r="L10" i="2"/>
  <c r="L14" i="2"/>
  <c r="L18" i="2"/>
  <c r="L3" i="2"/>
  <c r="L7" i="2"/>
  <c r="L11" i="2"/>
  <c r="L15" i="2"/>
  <c r="L4" i="2"/>
  <c r="L8" i="2"/>
  <c r="L12" i="2"/>
  <c r="L16" i="2"/>
  <c r="L22" i="2"/>
  <c r="L26" i="2"/>
  <c r="L30" i="2"/>
  <c r="L34" i="2"/>
  <c r="L38" i="2"/>
  <c r="L42" i="2"/>
  <c r="L19" i="2"/>
  <c r="L23" i="2"/>
  <c r="L27" i="2"/>
  <c r="L31" i="2"/>
  <c r="L35" i="2"/>
  <c r="L39" i="2"/>
  <c r="L43" i="2"/>
  <c r="L20" i="2"/>
  <c r="L24" i="2"/>
  <c r="L28" i="2"/>
  <c r="L32" i="2"/>
  <c r="L36" i="2"/>
  <c r="L40" i="2"/>
  <c r="L21" i="2"/>
  <c r="L25" i="2"/>
  <c r="L29" i="2"/>
  <c r="L33" i="2"/>
  <c r="L37" i="2"/>
  <c r="L41" i="2"/>
  <c r="L46" i="2"/>
  <c r="L50" i="2"/>
  <c r="L54" i="2"/>
  <c r="L58" i="2"/>
  <c r="L73" i="2"/>
  <c r="L47" i="2"/>
  <c r="L51" i="2"/>
  <c r="L55" i="2"/>
  <c r="L70" i="2"/>
  <c r="L74" i="2"/>
  <c r="L78" i="2"/>
  <c r="L48" i="2"/>
  <c r="L52" i="2"/>
  <c r="L56" i="2"/>
  <c r="L71" i="2"/>
  <c r="L75" i="2"/>
  <c r="L79" i="2"/>
  <c r="L44" i="2"/>
  <c r="AI61" i="2"/>
  <c r="AI65" i="2"/>
  <c r="AI69" i="2"/>
  <c r="AI63" i="2"/>
  <c r="AI59" i="2"/>
  <c r="AI66" i="2"/>
  <c r="AI68" i="2"/>
  <c r="AI62" i="2"/>
  <c r="AI64" i="2"/>
  <c r="AI60" i="2"/>
  <c r="AI67" i="2"/>
  <c r="AI6" i="2"/>
  <c r="AI10" i="2"/>
  <c r="AI14" i="2"/>
  <c r="AI18" i="2"/>
  <c r="AI3" i="2"/>
  <c r="AI7" i="2"/>
  <c r="AI11" i="2"/>
  <c r="AI15" i="2"/>
  <c r="AI4" i="2"/>
  <c r="AI8" i="2"/>
  <c r="AI12" i="2"/>
  <c r="AI16" i="2"/>
  <c r="AI5" i="2"/>
  <c r="AI9" i="2"/>
  <c r="AI13" i="2"/>
  <c r="AI17" i="2"/>
  <c r="AI22" i="2"/>
  <c r="AI26" i="2"/>
  <c r="AI30" i="2"/>
  <c r="AI34" i="2"/>
  <c r="AI38" i="2"/>
  <c r="AI42" i="2"/>
  <c r="AI19" i="2"/>
  <c r="AI23" i="2"/>
  <c r="AI27" i="2"/>
  <c r="AI31" i="2"/>
  <c r="AI35" i="2"/>
  <c r="AI39" i="2"/>
  <c r="AI43" i="2"/>
  <c r="AI20" i="2"/>
  <c r="AI24" i="2"/>
  <c r="AI28" i="2"/>
  <c r="AI32" i="2"/>
  <c r="AI36" i="2"/>
  <c r="AI40" i="2"/>
  <c r="AI44" i="2"/>
  <c r="AI21" i="2"/>
  <c r="AI25" i="2"/>
  <c r="AI29" i="2"/>
  <c r="AI33" i="2"/>
  <c r="AI37" i="2"/>
  <c r="AI41" i="2"/>
  <c r="AI46" i="2"/>
  <c r="AI50" i="2"/>
  <c r="AI54" i="2"/>
  <c r="AI58" i="2"/>
  <c r="AI73" i="2"/>
  <c r="AI77" i="2"/>
  <c r="AI47" i="2"/>
  <c r="AI51" i="2"/>
  <c r="AI55" i="2"/>
  <c r="AI70" i="2"/>
  <c r="AI74" i="2"/>
  <c r="AI78" i="2"/>
  <c r="AI48" i="2"/>
  <c r="AI52" i="2"/>
  <c r="AI56" i="2"/>
  <c r="AI71" i="2"/>
  <c r="AI75" i="2"/>
  <c r="AI79" i="2"/>
  <c r="AI45" i="2"/>
  <c r="AI49" i="2"/>
  <c r="AI53" i="2"/>
  <c r="K61" i="2"/>
  <c r="K65" i="2"/>
  <c r="K69" i="2"/>
  <c r="K62" i="2"/>
  <c r="K64" i="2"/>
  <c r="K60" i="2"/>
  <c r="K67" i="2"/>
  <c r="K63" i="2"/>
  <c r="K59" i="2"/>
  <c r="K66" i="2"/>
  <c r="K68" i="2"/>
  <c r="K6" i="2"/>
  <c r="K10" i="2"/>
  <c r="K14" i="2"/>
  <c r="K18" i="2"/>
  <c r="K3" i="2"/>
  <c r="K7" i="2"/>
  <c r="K11" i="2"/>
  <c r="K15" i="2"/>
  <c r="K4" i="2"/>
  <c r="K8" i="2"/>
  <c r="K12" i="2"/>
  <c r="K16" i="2"/>
  <c r="K5" i="2"/>
  <c r="K9" i="2"/>
  <c r="K13" i="2"/>
  <c r="K17" i="2"/>
  <c r="K22" i="2"/>
  <c r="K26" i="2"/>
  <c r="K30" i="2"/>
  <c r="K34" i="2"/>
  <c r="K38" i="2"/>
  <c r="K42" i="2"/>
  <c r="K19" i="2"/>
  <c r="K23" i="2"/>
  <c r="K27" i="2"/>
  <c r="K31" i="2"/>
  <c r="K35" i="2"/>
  <c r="K39" i="2"/>
  <c r="K43" i="2"/>
  <c r="K20" i="2"/>
  <c r="K24" i="2"/>
  <c r="K28" i="2"/>
  <c r="K32" i="2"/>
  <c r="K36" i="2"/>
  <c r="K40" i="2"/>
  <c r="K44" i="2"/>
  <c r="K21" i="2"/>
  <c r="K25" i="2"/>
  <c r="K29" i="2"/>
  <c r="K33" i="2"/>
  <c r="K37" i="2"/>
  <c r="K41" i="2"/>
  <c r="K46" i="2"/>
  <c r="K50" i="2"/>
  <c r="K54" i="2"/>
  <c r="K58" i="2"/>
  <c r="K73" i="2"/>
  <c r="K77" i="2"/>
  <c r="K47" i="2"/>
  <c r="K51" i="2"/>
  <c r="K55" i="2"/>
  <c r="K70" i="2"/>
  <c r="K74" i="2"/>
  <c r="K78" i="2"/>
  <c r="K48" i="2"/>
  <c r="K52" i="2"/>
  <c r="K56" i="2"/>
  <c r="K71" i="2"/>
  <c r="K75" i="2"/>
  <c r="K79" i="2"/>
  <c r="K45" i="2"/>
  <c r="K49" i="2"/>
  <c r="K53" i="2"/>
  <c r="AQ2" i="2"/>
  <c r="AE2" i="2"/>
  <c r="S2" i="2"/>
  <c r="AS84" i="2"/>
  <c r="AG84" i="2"/>
  <c r="U84" i="2"/>
  <c r="AJ83" i="2"/>
  <c r="X83" i="2"/>
  <c r="L83" i="2"/>
  <c r="AM82" i="2"/>
  <c r="AA82" i="2"/>
  <c r="O82" i="2"/>
  <c r="AP81" i="2"/>
  <c r="AD81" i="2"/>
  <c r="R81" i="2"/>
  <c r="AM80" i="2"/>
  <c r="L80" i="2"/>
  <c r="R79" i="2"/>
  <c r="Y77" i="2"/>
  <c r="AB76" i="2"/>
  <c r="O75" i="2"/>
  <c r="AG73" i="2"/>
  <c r="R70" i="2"/>
  <c r="AI57" i="2"/>
  <c r="AD55" i="2"/>
  <c r="AA52" i="2"/>
  <c r="AG46" i="2"/>
  <c r="T73" i="2"/>
  <c r="X61" i="2"/>
  <c r="X65" i="2"/>
  <c r="X69" i="2"/>
  <c r="X60" i="2"/>
  <c r="X67" i="2"/>
  <c r="X63" i="2"/>
  <c r="X59" i="2"/>
  <c r="X66" i="2"/>
  <c r="X68" i="2"/>
  <c r="X62" i="2"/>
  <c r="X64" i="2"/>
  <c r="X5" i="2"/>
  <c r="X9" i="2"/>
  <c r="X13" i="2"/>
  <c r="X17" i="2"/>
  <c r="X6" i="2"/>
  <c r="X10" i="2"/>
  <c r="X14" i="2"/>
  <c r="X18" i="2"/>
  <c r="X3" i="2"/>
  <c r="X7" i="2"/>
  <c r="X11" i="2"/>
  <c r="X15" i="2"/>
  <c r="X4" i="2"/>
  <c r="X8" i="2"/>
  <c r="X12" i="2"/>
  <c r="X16" i="2"/>
  <c r="X22" i="2"/>
  <c r="X26" i="2"/>
  <c r="X30" i="2"/>
  <c r="X34" i="2"/>
  <c r="X38" i="2"/>
  <c r="X42" i="2"/>
  <c r="X19" i="2"/>
  <c r="X23" i="2"/>
  <c r="X27" i="2"/>
  <c r="X31" i="2"/>
  <c r="X35" i="2"/>
  <c r="X39" i="2"/>
  <c r="X43" i="2"/>
  <c r="X20" i="2"/>
  <c r="X24" i="2"/>
  <c r="X28" i="2"/>
  <c r="X32" i="2"/>
  <c r="X36" i="2"/>
  <c r="X40" i="2"/>
  <c r="X21" i="2"/>
  <c r="X25" i="2"/>
  <c r="X29" i="2"/>
  <c r="X33" i="2"/>
  <c r="X37" i="2"/>
  <c r="X41" i="2"/>
  <c r="X46" i="2"/>
  <c r="X50" i="2"/>
  <c r="X54" i="2"/>
  <c r="X58" i="2"/>
  <c r="X73" i="2"/>
  <c r="X44" i="2"/>
  <c r="X47" i="2"/>
  <c r="X51" i="2"/>
  <c r="X55" i="2"/>
  <c r="X70" i="2"/>
  <c r="X74" i="2"/>
  <c r="X78" i="2"/>
  <c r="X48" i="2"/>
  <c r="X52" i="2"/>
  <c r="X56" i="2"/>
  <c r="X71" i="2"/>
  <c r="X75" i="2"/>
  <c r="X79" i="2"/>
  <c r="H62" i="2"/>
  <c r="H66" i="2"/>
  <c r="H60" i="2"/>
  <c r="H67" i="2"/>
  <c r="H69" i="2"/>
  <c r="H63" i="2"/>
  <c r="H65" i="2"/>
  <c r="H59" i="2"/>
  <c r="H61" i="2"/>
  <c r="H68" i="2"/>
  <c r="H64" i="2"/>
  <c r="H3" i="2"/>
  <c r="H7" i="2"/>
  <c r="H11" i="2"/>
  <c r="H15" i="2"/>
  <c r="H4" i="2"/>
  <c r="H8" i="2"/>
  <c r="H12" i="2"/>
  <c r="H16" i="2"/>
  <c r="H5" i="2"/>
  <c r="H9" i="2"/>
  <c r="H13" i="2"/>
  <c r="H17" i="2"/>
  <c r="H6" i="2"/>
  <c r="H10" i="2"/>
  <c r="H14" i="2"/>
  <c r="H18" i="2"/>
  <c r="H19" i="2"/>
  <c r="H23" i="2"/>
  <c r="H27" i="2"/>
  <c r="H31" i="2"/>
  <c r="H35" i="2"/>
  <c r="H39" i="2"/>
  <c r="H43" i="2"/>
  <c r="H20" i="2"/>
  <c r="H24" i="2"/>
  <c r="H28" i="2"/>
  <c r="H32" i="2"/>
  <c r="H36" i="2"/>
  <c r="H40" i="2"/>
  <c r="H44" i="2"/>
  <c r="H21" i="2"/>
  <c r="H25" i="2"/>
  <c r="H29" i="2"/>
  <c r="H33" i="2"/>
  <c r="H37" i="2"/>
  <c r="H41" i="2"/>
  <c r="H22" i="2"/>
  <c r="H26" i="2"/>
  <c r="H30" i="2"/>
  <c r="H34" i="2"/>
  <c r="H38" i="2"/>
  <c r="H42" i="2"/>
  <c r="H47" i="2"/>
  <c r="H51" i="2"/>
  <c r="H55" i="2"/>
  <c r="H70" i="2"/>
  <c r="H74" i="2"/>
  <c r="H78" i="2"/>
  <c r="H48" i="2"/>
  <c r="H52" i="2"/>
  <c r="H56" i="2"/>
  <c r="H71" i="2"/>
  <c r="H75" i="2"/>
  <c r="H79" i="2"/>
  <c r="H45" i="2"/>
  <c r="H49" i="2"/>
  <c r="H53" i="2"/>
  <c r="H57" i="2"/>
  <c r="H72" i="2"/>
  <c r="H76" i="2"/>
  <c r="H80" i="2"/>
  <c r="H46" i="2"/>
  <c r="H50" i="2"/>
  <c r="H54" i="2"/>
  <c r="AT62" i="2"/>
  <c r="AT66" i="2"/>
  <c r="AT68" i="2"/>
  <c r="AT64" i="2"/>
  <c r="AT60" i="2"/>
  <c r="AT67" i="2"/>
  <c r="AT61" i="2"/>
  <c r="AT63" i="2"/>
  <c r="AT65" i="2"/>
  <c r="AT69" i="2"/>
  <c r="AT59" i="2"/>
  <c r="AT6" i="2"/>
  <c r="AT10" i="2"/>
  <c r="AT14" i="2"/>
  <c r="AT18" i="2"/>
  <c r="AT3" i="2"/>
  <c r="AT7" i="2"/>
  <c r="AT11" i="2"/>
  <c r="AT15" i="2"/>
  <c r="AT4" i="2"/>
  <c r="AT8" i="2"/>
  <c r="AT12" i="2"/>
  <c r="AT16" i="2"/>
  <c r="AT5" i="2"/>
  <c r="AT9" i="2"/>
  <c r="AT13" i="2"/>
  <c r="AT17" i="2"/>
  <c r="AT22" i="2"/>
  <c r="AT26" i="2"/>
  <c r="AT30" i="2"/>
  <c r="AT34" i="2"/>
  <c r="AT38" i="2"/>
  <c r="AT42" i="2"/>
  <c r="AT19" i="2"/>
  <c r="AT23" i="2"/>
  <c r="AT27" i="2"/>
  <c r="AT31" i="2"/>
  <c r="AT35" i="2"/>
  <c r="AT39" i="2"/>
  <c r="AT43" i="2"/>
  <c r="AT20" i="2"/>
  <c r="AT24" i="2"/>
  <c r="AT28" i="2"/>
  <c r="AT32" i="2"/>
  <c r="AT36" i="2"/>
  <c r="AT40" i="2"/>
  <c r="AT21" i="2"/>
  <c r="AT25" i="2"/>
  <c r="AT29" i="2"/>
  <c r="AT33" i="2"/>
  <c r="AT37" i="2"/>
  <c r="AT41" i="2"/>
  <c r="AT47" i="2"/>
  <c r="AT51" i="2"/>
  <c r="AT55" i="2"/>
  <c r="AT70" i="2"/>
  <c r="AT74" i="2"/>
  <c r="AT44" i="2"/>
  <c r="AT48" i="2"/>
  <c r="AT52" i="2"/>
  <c r="AT56" i="2"/>
  <c r="AT71" i="2"/>
  <c r="AT75" i="2"/>
  <c r="AT79" i="2"/>
  <c r="AT45" i="2"/>
  <c r="AT49" i="2"/>
  <c r="AT53" i="2"/>
  <c r="AT57" i="2"/>
  <c r="AT72" i="2"/>
  <c r="AT76" i="2"/>
  <c r="AT80" i="2"/>
  <c r="AT46" i="2"/>
  <c r="AT50" i="2"/>
  <c r="AT54" i="2"/>
  <c r="AT58" i="2"/>
  <c r="AT73" i="2"/>
  <c r="AT77" i="2"/>
  <c r="V62" i="2"/>
  <c r="V66" i="2"/>
  <c r="V69" i="2"/>
  <c r="V67" i="2"/>
  <c r="V63" i="2"/>
  <c r="V65" i="2"/>
  <c r="V60" i="2"/>
  <c r="V59" i="2"/>
  <c r="V61" i="2"/>
  <c r="V68" i="2"/>
  <c r="V64" i="2"/>
  <c r="V6" i="2"/>
  <c r="V10" i="2"/>
  <c r="V14" i="2"/>
  <c r="V18" i="2"/>
  <c r="V3" i="2"/>
  <c r="V7" i="2"/>
  <c r="V11" i="2"/>
  <c r="V15" i="2"/>
  <c r="V4" i="2"/>
  <c r="V8" i="2"/>
  <c r="V12" i="2"/>
  <c r="V16" i="2"/>
  <c r="V5" i="2"/>
  <c r="V9" i="2"/>
  <c r="V13" i="2"/>
  <c r="V17" i="2"/>
  <c r="V22" i="2"/>
  <c r="V26" i="2"/>
  <c r="V30" i="2"/>
  <c r="V34" i="2"/>
  <c r="V38" i="2"/>
  <c r="V42" i="2"/>
  <c r="V19" i="2"/>
  <c r="V23" i="2"/>
  <c r="V27" i="2"/>
  <c r="V31" i="2"/>
  <c r="V35" i="2"/>
  <c r="V39" i="2"/>
  <c r="V43" i="2"/>
  <c r="V20" i="2"/>
  <c r="V24" i="2"/>
  <c r="V28" i="2"/>
  <c r="V32" i="2"/>
  <c r="V36" i="2"/>
  <c r="V40" i="2"/>
  <c r="V21" i="2"/>
  <c r="V25" i="2"/>
  <c r="V29" i="2"/>
  <c r="V33" i="2"/>
  <c r="V37" i="2"/>
  <c r="V41" i="2"/>
  <c r="V44" i="2"/>
  <c r="V47" i="2"/>
  <c r="V51" i="2"/>
  <c r="V55" i="2"/>
  <c r="V70" i="2"/>
  <c r="V74" i="2"/>
  <c r="V48" i="2"/>
  <c r="V52" i="2"/>
  <c r="V56" i="2"/>
  <c r="V71" i="2"/>
  <c r="V75" i="2"/>
  <c r="V79" i="2"/>
  <c r="V45" i="2"/>
  <c r="V49" i="2"/>
  <c r="V53" i="2"/>
  <c r="V57" i="2"/>
  <c r="V72" i="2"/>
  <c r="V76" i="2"/>
  <c r="V80" i="2"/>
  <c r="V46" i="2"/>
  <c r="V50" i="2"/>
  <c r="V54" i="2"/>
  <c r="V58" i="2"/>
  <c r="V73" i="2"/>
  <c r="V77" i="2"/>
  <c r="J62" i="2"/>
  <c r="J66" i="2"/>
  <c r="J60" i="2"/>
  <c r="J67" i="2"/>
  <c r="J69" i="2"/>
  <c r="J63" i="2"/>
  <c r="J65" i="2"/>
  <c r="J59" i="2"/>
  <c r="J61" i="2"/>
  <c r="J68" i="2"/>
  <c r="J64" i="2"/>
  <c r="J6" i="2"/>
  <c r="J10" i="2"/>
  <c r="J14" i="2"/>
  <c r="J18" i="2"/>
  <c r="J3" i="2"/>
  <c r="J7" i="2"/>
  <c r="J11" i="2"/>
  <c r="J15" i="2"/>
  <c r="J4" i="2"/>
  <c r="J8" i="2"/>
  <c r="J12" i="2"/>
  <c r="J16" i="2"/>
  <c r="J5" i="2"/>
  <c r="J9" i="2"/>
  <c r="J13" i="2"/>
  <c r="J17" i="2"/>
  <c r="J22" i="2"/>
  <c r="J26" i="2"/>
  <c r="J30" i="2"/>
  <c r="J34" i="2"/>
  <c r="J38" i="2"/>
  <c r="J42" i="2"/>
  <c r="J19" i="2"/>
  <c r="J23" i="2"/>
  <c r="J27" i="2"/>
  <c r="J31" i="2"/>
  <c r="J35" i="2"/>
  <c r="J39" i="2"/>
  <c r="J43" i="2"/>
  <c r="J20" i="2"/>
  <c r="J24" i="2"/>
  <c r="J28" i="2"/>
  <c r="J32" i="2"/>
  <c r="J36" i="2"/>
  <c r="J40" i="2"/>
  <c r="J21" i="2"/>
  <c r="J25" i="2"/>
  <c r="J29" i="2"/>
  <c r="J33" i="2"/>
  <c r="J37" i="2"/>
  <c r="J41" i="2"/>
  <c r="J47" i="2"/>
  <c r="J51" i="2"/>
  <c r="J55" i="2"/>
  <c r="J70" i="2"/>
  <c r="J74" i="2"/>
  <c r="J48" i="2"/>
  <c r="J52" i="2"/>
  <c r="J56" i="2"/>
  <c r="J71" i="2"/>
  <c r="J75" i="2"/>
  <c r="J79" i="2"/>
  <c r="J44" i="2"/>
  <c r="J45" i="2"/>
  <c r="J49" i="2"/>
  <c r="J53" i="2"/>
  <c r="J57" i="2"/>
  <c r="J72" i="2"/>
  <c r="J76" i="2"/>
  <c r="J80" i="2"/>
  <c r="J46" i="2"/>
  <c r="J50" i="2"/>
  <c r="J54" i="2"/>
  <c r="J58" i="2"/>
  <c r="J73" i="2"/>
  <c r="J77" i="2"/>
  <c r="AP2" i="2"/>
  <c r="AD2" i="2"/>
  <c r="R2" i="2"/>
  <c r="AR84" i="2"/>
  <c r="AF84" i="2"/>
  <c r="T84" i="2"/>
  <c r="H84" i="2"/>
  <c r="AI83" i="2"/>
  <c r="W83" i="2"/>
  <c r="K83" i="2"/>
  <c r="AL82" i="2"/>
  <c r="Z82" i="2"/>
  <c r="N82" i="2"/>
  <c r="AO81" i="2"/>
  <c r="AC81" i="2"/>
  <c r="P81" i="2"/>
  <c r="AK80" i="2"/>
  <c r="K80" i="2"/>
  <c r="O79" i="2"/>
  <c r="U78" i="2"/>
  <c r="X77" i="2"/>
  <c r="AA76" i="2"/>
  <c r="N75" i="2"/>
  <c r="AF73" i="2"/>
  <c r="AM71" i="2"/>
  <c r="Q70" i="2"/>
  <c r="X57" i="2"/>
  <c r="R55" i="2"/>
  <c r="O52" i="2"/>
  <c r="L49" i="2"/>
  <c r="U46" i="2"/>
  <c r="O34" i="9" l="1" a="1"/>
  <c r="O34" i="9" s="1"/>
  <c r="R33" i="9"/>
  <c r="S33" i="9" s="1"/>
  <c r="Y42" i="9" a="1"/>
  <c r="Y42" i="9" s="1"/>
  <c r="Y21" i="9" a="1"/>
  <c r="Y21" i="9" s="1"/>
  <c r="AB13" i="9" s="1" a="1"/>
  <c r="AB13" i="9" s="1"/>
  <c r="Y28" i="9" a="1"/>
  <c r="Y28" i="9" s="1"/>
  <c r="Y30" i="9" a="1"/>
  <c r="Y30" i="9" s="1"/>
  <c r="Y37" i="9" a="1"/>
  <c r="Y37" i="9" s="1"/>
  <c r="Y40" i="9" a="1"/>
  <c r="Y40" i="9" s="1"/>
  <c r="Y34" i="9" a="1"/>
  <c r="Y34" i="9" s="1"/>
  <c r="Y22" i="9" a="1"/>
  <c r="Y22" i="9" s="1"/>
  <c r="Y41" i="9" a="1"/>
  <c r="Y41" i="9" s="1"/>
  <c r="Y36" i="9" a="1"/>
  <c r="Y36" i="9" s="1"/>
  <c r="Y39" i="9" a="1"/>
  <c r="Y39" i="9" s="1"/>
  <c r="Y25" i="9" a="1"/>
  <c r="Y25" i="9" s="1"/>
  <c r="Y32" i="9" a="1"/>
  <c r="Y32" i="9" s="1"/>
  <c r="Y29" i="9" a="1"/>
  <c r="Y29" i="9" s="1"/>
  <c r="Y35" i="9" a="1"/>
  <c r="Y35" i="9" s="1"/>
  <c r="Y31" i="9" a="1"/>
  <c r="Y31" i="9" s="1"/>
  <c r="Y27" i="9" a="1"/>
  <c r="Y27" i="9" s="1"/>
  <c r="Y26" i="9" a="1"/>
  <c r="Y26" i="9" s="1"/>
  <c r="Y23" i="9" a="1"/>
  <c r="Y23" i="9" s="1"/>
  <c r="Y33" i="9" a="1"/>
  <c r="Y33" i="9" s="1"/>
  <c r="Y38" i="9" a="1"/>
  <c r="Y38" i="9" s="1"/>
  <c r="Y24" i="9" a="1"/>
  <c r="Y24" i="9" s="1"/>
  <c r="AB12" i="9" a="1"/>
  <c r="AB12" i="9" s="1"/>
  <c r="O35" i="9" l="1" a="1"/>
  <c r="O35" i="9" s="1"/>
  <c r="R34" i="9"/>
  <c r="S34" i="9" s="1"/>
  <c r="AB26" i="9" a="1"/>
  <c r="AB26" i="9" s="1"/>
  <c r="AB23" i="9" a="1"/>
  <c r="AB23" i="9" s="1"/>
  <c r="AB24" i="9" a="1"/>
  <c r="AB24" i="9" s="1"/>
  <c r="AB25" i="9" a="1"/>
  <c r="AB25" i="9" s="1"/>
  <c r="AB22" i="9" a="1"/>
  <c r="AB22" i="9" s="1"/>
  <c r="AB16" i="9" a="1"/>
  <c r="AB16" i="9" s="1"/>
  <c r="AB17" i="9" a="1"/>
  <c r="AB17" i="9" s="1"/>
  <c r="AB19" i="9" a="1"/>
  <c r="AB19" i="9" s="1"/>
  <c r="AB20" i="9" a="1"/>
  <c r="AB20" i="9" s="1"/>
  <c r="I4" i="9"/>
  <c r="AB18" i="9" a="1"/>
  <c r="AB18" i="9" s="1"/>
  <c r="AB15" i="9" a="1"/>
  <c r="AB15" i="9" s="1"/>
  <c r="AB14" i="9" a="1"/>
  <c r="AB14" i="9" s="1"/>
  <c r="AB21" i="9" a="1"/>
  <c r="AB21" i="9" s="1"/>
  <c r="O36" i="9" l="1" a="1"/>
  <c r="O36" i="9" s="1"/>
  <c r="R35" i="9"/>
  <c r="S35" i="9" s="1"/>
  <c r="L31" i="9"/>
  <c r="M31" i="9" s="1"/>
  <c r="Z27" i="9"/>
  <c r="Z26" i="9"/>
  <c r="Z30" i="9"/>
  <c r="Z39" i="9"/>
  <c r="Z32" i="9"/>
  <c r="Z38" i="9"/>
  <c r="Z6" i="9"/>
  <c r="Z18" i="9"/>
  <c r="Z23" i="9"/>
  <c r="Z4" i="9"/>
  <c r="Z24" i="9"/>
  <c r="Z34" i="9"/>
  <c r="Z31" i="9"/>
  <c r="Z19" i="9"/>
  <c r="Z22" i="9"/>
  <c r="Z41" i="9"/>
  <c r="Z28" i="9"/>
  <c r="Z10" i="9"/>
  <c r="Z29" i="9"/>
  <c r="Z16" i="9"/>
  <c r="Z33" i="9"/>
  <c r="Z17" i="9"/>
  <c r="Z37" i="9"/>
  <c r="Z21" i="9"/>
  <c r="Z5" i="9"/>
  <c r="Z25" i="9"/>
  <c r="Z9" i="9"/>
  <c r="Z13" i="9"/>
  <c r="Z42" i="9"/>
  <c r="C32" i="9" a="1"/>
  <c r="C32" i="9" s="1"/>
  <c r="C33" i="9" s="1" a="1"/>
  <c r="C33" i="9" s="1"/>
  <c r="C34" i="9" s="1" a="1"/>
  <c r="C34" i="9" s="1"/>
  <c r="C35" i="9" s="1" a="1"/>
  <c r="C35" i="9" s="1"/>
  <c r="C36" i="9" s="1" a="1"/>
  <c r="C36" i="9" s="1"/>
  <c r="C37" i="9" s="1" a="1"/>
  <c r="C37" i="9" s="1"/>
  <c r="C38" i="9" s="1" a="1"/>
  <c r="C38" i="9" s="1"/>
  <c r="C39" i="9" s="1" a="1"/>
  <c r="C39" i="9" s="1"/>
  <c r="C40" i="9" s="1" a="1"/>
  <c r="C40" i="9" s="1"/>
  <c r="C41" i="9" s="1" a="1"/>
  <c r="C41" i="9" s="1"/>
  <c r="C42" i="9" s="1" a="1"/>
  <c r="C42" i="9" s="1"/>
  <c r="C43" i="9" s="1" a="1"/>
  <c r="C43" i="9" s="1"/>
  <c r="C44" i="9" s="1" a="1"/>
  <c r="C44" i="9" s="1"/>
  <c r="C45" i="9" s="1" a="1"/>
  <c r="C45" i="9" s="1"/>
  <c r="C46" i="9" s="1" a="1"/>
  <c r="C46" i="9" s="1"/>
  <c r="C47" i="9" s="1" a="1"/>
  <c r="C47" i="9" s="1"/>
  <c r="C48" i="9" s="1" a="1"/>
  <c r="C48" i="9" s="1"/>
  <c r="C49" i="9" s="1" a="1"/>
  <c r="C49" i="9" s="1"/>
  <c r="C50" i="9" s="1" a="1"/>
  <c r="C50" i="9" s="1"/>
  <c r="C51" i="9" s="1" a="1"/>
  <c r="C51" i="9" s="1"/>
  <c r="C52" i="9" s="1" a="1"/>
  <c r="C52" i="9" s="1"/>
  <c r="C53" i="9" s="1" a="1"/>
  <c r="C53" i="9" s="1"/>
  <c r="C54" i="9" s="1" a="1"/>
  <c r="C54" i="9" s="1"/>
  <c r="C55" i="9" s="1" a="1"/>
  <c r="C55" i="9" s="1"/>
  <c r="C56" i="9" s="1" a="1"/>
  <c r="C56" i="9" s="1"/>
  <c r="C57" i="9" s="1" a="1"/>
  <c r="C57" i="9" s="1"/>
  <c r="C58" i="9" s="1" a="1"/>
  <c r="C58" i="9" s="1"/>
  <c r="C59" i="9" s="1" a="1"/>
  <c r="C59" i="9" s="1"/>
  <c r="C60" i="9" s="1" a="1"/>
  <c r="C60" i="9" s="1"/>
  <c r="Z36" i="9"/>
  <c r="Z20" i="9"/>
  <c r="Z12" i="9"/>
  <c r="Z8" i="9"/>
  <c r="Z40" i="9"/>
  <c r="Z35" i="9"/>
  <c r="Z7" i="9"/>
  <c r="Z14" i="9"/>
  <c r="Z11" i="9"/>
  <c r="Z15" i="9"/>
  <c r="O37" i="9" l="1" a="1"/>
  <c r="O37" i="9" s="1"/>
  <c r="R36" i="9"/>
  <c r="S36" i="9" s="1"/>
  <c r="F31" i="9"/>
  <c r="L36" i="9"/>
  <c r="M36" i="9" s="1"/>
  <c r="L32" i="9"/>
  <c r="M32" i="9" s="1"/>
  <c r="L34" i="9"/>
  <c r="M34" i="9" s="1"/>
  <c r="V34" i="9" s="1"/>
  <c r="L35" i="9"/>
  <c r="M35" i="9" s="1"/>
  <c r="L33" i="9"/>
  <c r="M33" i="9" s="1"/>
  <c r="L37" i="9"/>
  <c r="M37" i="9" s="1"/>
  <c r="L38" i="9"/>
  <c r="M38" i="9" s="1"/>
  <c r="F33" i="9"/>
  <c r="G33" i="9" s="1"/>
  <c r="F32" i="9"/>
  <c r="G32" i="9" s="1"/>
  <c r="F34" i="9"/>
  <c r="G34" i="9" s="1"/>
  <c r="V32" i="9" l="1"/>
  <c r="V33" i="9"/>
  <c r="G31" i="9"/>
  <c r="V31" i="9" s="1"/>
  <c r="O38" i="9" a="1"/>
  <c r="O38" i="9" s="1"/>
  <c r="R37" i="9"/>
  <c r="S37" i="9" s="1"/>
  <c r="L39" i="9"/>
  <c r="M39" i="9" s="1"/>
  <c r="F35" i="9"/>
  <c r="G35" i="9" s="1"/>
  <c r="V35" i="9" s="1"/>
  <c r="O39" i="9" l="1" a="1"/>
  <c r="O39" i="9" s="1"/>
  <c r="R38" i="9"/>
  <c r="S38" i="9" s="1"/>
  <c r="L40" i="9"/>
  <c r="M40" i="9" s="1"/>
  <c r="F36" i="9"/>
  <c r="G36" i="9" s="1"/>
  <c r="V36" i="9" s="1"/>
  <c r="O40" i="9" l="1" a="1"/>
  <c r="O40" i="9" s="1"/>
  <c r="R39" i="9"/>
  <c r="S39" i="9" s="1"/>
  <c r="L41" i="9"/>
  <c r="M41" i="9" s="1"/>
  <c r="F37" i="9"/>
  <c r="G37" i="9" s="1"/>
  <c r="V37" i="9" s="1"/>
  <c r="O41" i="9" l="1" a="1"/>
  <c r="O41" i="9" s="1"/>
  <c r="R40" i="9"/>
  <c r="S40" i="9" s="1"/>
  <c r="L42" i="9"/>
  <c r="M42" i="9" s="1"/>
  <c r="F38" i="9"/>
  <c r="G38" i="9" s="1"/>
  <c r="V38" i="9" s="1"/>
  <c r="O42" i="9" l="1" a="1"/>
  <c r="O42" i="9" s="1"/>
  <c r="R41" i="9"/>
  <c r="S41" i="9" s="1"/>
  <c r="L43" i="9"/>
  <c r="M43" i="9" s="1"/>
  <c r="F39" i="9"/>
  <c r="G39" i="9" s="1"/>
  <c r="V39" i="9" s="1"/>
  <c r="O43" i="9" l="1" a="1"/>
  <c r="O43" i="9" s="1"/>
  <c r="R42" i="9"/>
  <c r="S42" i="9" s="1"/>
  <c r="L44" i="9"/>
  <c r="M44" i="9" s="1"/>
  <c r="F40" i="9"/>
  <c r="G40" i="9" s="1"/>
  <c r="V40" i="9" s="1"/>
  <c r="O44" i="9" l="1" a="1"/>
  <c r="O44" i="9" s="1"/>
  <c r="R43" i="9"/>
  <c r="S43" i="9" s="1"/>
  <c r="L45" i="9"/>
  <c r="M45" i="9" s="1"/>
  <c r="F41" i="9"/>
  <c r="G41" i="9" s="1"/>
  <c r="V41" i="9" s="1"/>
  <c r="O45" i="9" l="1" a="1"/>
  <c r="O45" i="9" s="1"/>
  <c r="R44" i="9"/>
  <c r="S44" i="9" s="1"/>
  <c r="L46" i="9"/>
  <c r="M46" i="9" s="1"/>
  <c r="F42" i="9"/>
  <c r="G42" i="9" s="1"/>
  <c r="O46" i="9" l="1" a="1"/>
  <c r="O46" i="9" s="1"/>
  <c r="R45" i="9"/>
  <c r="S45" i="9" s="1"/>
  <c r="L47" i="9"/>
  <c r="M47" i="9" s="1"/>
  <c r="F43" i="9"/>
  <c r="G43" i="9" s="1"/>
  <c r="O47" i="9" l="1" a="1"/>
  <c r="O47" i="9" s="1"/>
  <c r="R46" i="9"/>
  <c r="S46" i="9" s="1"/>
  <c r="L48" i="9"/>
  <c r="M48" i="9" s="1"/>
  <c r="F44" i="9"/>
  <c r="G44" i="9" s="1"/>
  <c r="O48" i="9" l="1" a="1"/>
  <c r="O48" i="9" s="1"/>
  <c r="R47" i="9"/>
  <c r="S47" i="9" s="1"/>
  <c r="L49" i="9"/>
  <c r="M49" i="9" s="1"/>
  <c r="F45" i="9"/>
  <c r="G45" i="9" s="1"/>
  <c r="O49" i="9" l="1" a="1"/>
  <c r="O49" i="9" s="1"/>
  <c r="R48" i="9"/>
  <c r="S48" i="9" s="1"/>
  <c r="L50" i="9"/>
  <c r="M50" i="9" s="1"/>
  <c r="F46" i="9"/>
  <c r="G46" i="9" s="1"/>
  <c r="O50" i="9" l="1" a="1"/>
  <c r="O50" i="9" s="1"/>
  <c r="R49" i="9"/>
  <c r="S49" i="9" s="1"/>
  <c r="L51" i="9"/>
  <c r="M51" i="9" s="1"/>
  <c r="F47" i="9"/>
  <c r="G47" i="9" s="1"/>
  <c r="O51" i="9" l="1" a="1"/>
  <c r="O51" i="9" s="1"/>
  <c r="R50" i="9"/>
  <c r="S50" i="9" s="1"/>
  <c r="L52" i="9"/>
  <c r="M52" i="9" s="1"/>
  <c r="F48" i="9"/>
  <c r="G48" i="9" s="1"/>
  <c r="O52" i="9" l="1" a="1"/>
  <c r="O52" i="9" s="1"/>
  <c r="R51" i="9"/>
  <c r="S51" i="9" s="1"/>
  <c r="L53" i="9"/>
  <c r="M53" i="9" s="1"/>
  <c r="F49" i="9"/>
  <c r="G49" i="9" s="1"/>
  <c r="O53" i="9" l="1" a="1"/>
  <c r="O53" i="9" s="1"/>
  <c r="R52" i="9"/>
  <c r="S52" i="9" s="1"/>
  <c r="L54" i="9"/>
  <c r="M54" i="9" s="1"/>
  <c r="F50" i="9"/>
  <c r="G50" i="9" s="1"/>
  <c r="O54" i="9" l="1" a="1"/>
  <c r="O54" i="9" s="1"/>
  <c r="R53" i="9"/>
  <c r="S53" i="9" s="1"/>
  <c r="L55" i="9"/>
  <c r="M55" i="9" s="1"/>
  <c r="F51" i="9"/>
  <c r="G51" i="9" s="1"/>
  <c r="O55" i="9" l="1" a="1"/>
  <c r="O55" i="9" s="1"/>
  <c r="R54" i="9"/>
  <c r="S54" i="9" s="1"/>
  <c r="L56" i="9"/>
  <c r="M56" i="9" s="1"/>
  <c r="F52" i="9"/>
  <c r="G52" i="9" s="1"/>
  <c r="O56" i="9" l="1" a="1"/>
  <c r="O56" i="9" s="1"/>
  <c r="R55" i="9"/>
  <c r="S55" i="9" s="1"/>
  <c r="F53" i="9"/>
  <c r="G53" i="9" s="1"/>
  <c r="O57" i="9" l="1" a="1"/>
  <c r="O57" i="9" s="1"/>
  <c r="R56" i="9"/>
  <c r="S56" i="9" s="1"/>
  <c r="L58" i="9"/>
  <c r="M58" i="9" s="1"/>
  <c r="F54" i="9"/>
  <c r="G54" i="9" s="1"/>
  <c r="O58" i="9" l="1" a="1"/>
  <c r="O58" i="9" s="1"/>
  <c r="R57" i="9"/>
  <c r="S57" i="9" s="1"/>
  <c r="L59" i="9"/>
  <c r="M59" i="9" s="1"/>
  <c r="F55" i="9"/>
  <c r="G55" i="9" s="1"/>
  <c r="O59" i="9" l="1" a="1"/>
  <c r="O59" i="9" s="1"/>
  <c r="R58" i="9"/>
  <c r="S58" i="9" s="1"/>
  <c r="L60" i="9"/>
  <c r="M60" i="9" s="1"/>
  <c r="F56" i="9"/>
  <c r="G56" i="9" s="1"/>
  <c r="O60" i="9" l="1" a="1"/>
  <c r="O60" i="9" s="1"/>
  <c r="R60" i="9" s="1"/>
  <c r="S60" i="9" s="1"/>
  <c r="R59" i="9"/>
  <c r="S59" i="9" s="1"/>
  <c r="F57" i="9"/>
  <c r="G57" i="9" s="1"/>
  <c r="F58" i="9" l="1"/>
  <c r="G58" i="9" s="1"/>
  <c r="F59" i="9" l="1"/>
  <c r="G59" i="9" s="1"/>
  <c r="F60" i="9" l="1"/>
  <c r="G60" i="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<sst xmlns="http://schemas.openxmlformats.org/spreadsheetml/2006/main" count="487" uniqueCount="95">
  <si>
    <t>Total transport demand (million tonnes)</t>
  </si>
  <si>
    <t>Total CO2 emissions (million tonnes)</t>
  </si>
  <si>
    <t>Estimated aggregate carbon intensity (gCO2/tnm)</t>
  </si>
  <si>
    <t>CBI</t>
  </si>
  <si>
    <t>Poseidon</t>
  </si>
  <si>
    <t>EEOI</t>
  </si>
  <si>
    <t>AER</t>
  </si>
  <si>
    <t>Type</t>
  </si>
  <si>
    <t>0-9999</t>
  </si>
  <si>
    <t>10000-34999</t>
  </si>
  <si>
    <t>35000-59999</t>
  </si>
  <si>
    <t>60000-99999</t>
  </si>
  <si>
    <t>100000-199999</t>
  </si>
  <si>
    <t>200000-+</t>
  </si>
  <si>
    <t>0-4999</t>
  </si>
  <si>
    <t>5000-9999</t>
  </si>
  <si>
    <t>10000-19999</t>
  </si>
  <si>
    <t>20000-+</t>
  </si>
  <si>
    <t>Container</t>
  </si>
  <si>
    <t>0-999</t>
  </si>
  <si>
    <t>1000-1999</t>
  </si>
  <si>
    <t>2000-2999</t>
  </si>
  <si>
    <t>3000-4999</t>
  </si>
  <si>
    <t>5000-7999</t>
  </si>
  <si>
    <t>8000-11999</t>
  </si>
  <si>
    <t>12000-14500</t>
  </si>
  <si>
    <t>14500-+</t>
  </si>
  <si>
    <t>10000-+</t>
  </si>
  <si>
    <t>0-+</t>
  </si>
  <si>
    <t>0-1999</t>
  </si>
  <si>
    <t>2000-+</t>
  </si>
  <si>
    <t>Cruise*</t>
  </si>
  <si>
    <t>2000-9999</t>
  </si>
  <si>
    <t>10000-59999</t>
  </si>
  <si>
    <t>100000-+</t>
  </si>
  <si>
    <t>Ferry-RoPax*</t>
  </si>
  <si>
    <t>Ro-Ro</t>
  </si>
  <si>
    <t>5000-+</t>
  </si>
  <si>
    <t>Vehicle</t>
  </si>
  <si>
    <t>0-3999</t>
  </si>
  <si>
    <t>4000-+</t>
  </si>
  <si>
    <t>Size (GT)</t>
  </si>
  <si>
    <t>Bulk carrier</t>
  </si>
  <si>
    <t>Chemical tanker</t>
  </si>
  <si>
    <t>General cargo</t>
  </si>
  <si>
    <t>Other liquid tanker</t>
  </si>
  <si>
    <t>Refrigerated bulk</t>
  </si>
  <si>
    <t>Ferry-pax only*</t>
  </si>
  <si>
    <t>KPI</t>
  </si>
  <si>
    <t>Data 2019</t>
  </si>
  <si>
    <t>Median 2012</t>
  </si>
  <si>
    <t>Trajectory</t>
  </si>
  <si>
    <t>20000-59999</t>
  </si>
  <si>
    <t>60000-79999</t>
  </si>
  <si>
    <t>80000-119999</t>
  </si>
  <si>
    <t>120000-199999</t>
  </si>
  <si>
    <t>Oil tanker</t>
  </si>
  <si>
    <t>0-49999</t>
  </si>
  <si>
    <t>50000-199999</t>
  </si>
  <si>
    <t>Liquefied gas tanker</t>
  </si>
  <si>
    <t>Size</t>
  </si>
  <si>
    <t>Bulkcarrier</t>
  </si>
  <si>
    <t>Chemicaltanker</t>
  </si>
  <si>
    <t>Generalcargo</t>
  </si>
  <si>
    <t>Liquefiedgastanker</t>
  </si>
  <si>
    <t>Oiltanker</t>
  </si>
  <si>
    <t>Otherliquidtanker</t>
  </si>
  <si>
    <t>Ferry-paxonly*</t>
  </si>
  <si>
    <t>Refrigeratedbulk</t>
  </si>
  <si>
    <t>Ferry pax only</t>
  </si>
  <si>
    <t>Cruise</t>
  </si>
  <si>
    <t>Ferry RoPax</t>
  </si>
  <si>
    <t>RoRo</t>
  </si>
  <si>
    <t>Typesize</t>
  </si>
  <si>
    <t>Year</t>
  </si>
  <si>
    <t>Basis year</t>
  </si>
  <si>
    <t>Baseline AER</t>
  </si>
  <si>
    <t>Decarbonization trajectory</t>
  </si>
  <si>
    <t>Adjusted trajectory</t>
  </si>
  <si>
    <t>Transition accelerator</t>
  </si>
  <si>
    <t>Transition leader</t>
  </si>
  <si>
    <t>Indexed trajectory</t>
  </si>
  <si>
    <t>Segment 1</t>
  </si>
  <si>
    <t>Segment 2</t>
  </si>
  <si>
    <t>Total deadweight</t>
  </si>
  <si>
    <t>Adjusted trajectory (AER)</t>
  </si>
  <si>
    <t>Compliance score</t>
  </si>
  <si>
    <t>Actual AER values</t>
  </si>
  <si>
    <t>-</t>
  </si>
  <si>
    <t>Deadweight</t>
  </si>
  <si>
    <t>Score</t>
  </si>
  <si>
    <t>Total AER Score</t>
  </si>
  <si>
    <t>User input segment #1 -&gt;</t>
  </si>
  <si>
    <t>User input segment #2 -&gt;</t>
  </si>
  <si>
    <t>User input segment #3 -&gt;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</si>
</sst>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\ %"/>
    <numFmt numFmtId="17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43" fontId="0" fillId="0" borderId="0" xfId="1" applyFont="1"/>
    <xf numFmtId="1" fontId="0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2" fontId="0" fillId="0" borderId="0" xfId="0" applyNumberForma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" fontId="0" fillId="0" borderId="0" xfId="0" applyNumberFormat="1" applyAlignment="1">
      <alignment horizontal="left"/>
    </xf>
    <xf numFmtId="166" fontId="0" fillId="0" borderId="0" xfId="2" applyNumberFormat="1" applyFont="1"/>
    <xf numFmtId="0" fontId="0" fillId="0" borderId="0" xfId="0" applyNumberFormat="1" applyAlignment="1">
      <alignment horizontal="center"/>
    </xf>
    <xf numFmtId="0" fontId="0" fillId="0" borderId="0" xfId="0" applyFill="1"/>
    <xf numFmtId="2" fontId="0" fillId="0" borderId="0" xfId="0" applyNumberFormat="1" applyFill="1"/>
    <xf numFmtId="165" fontId="0" fillId="0" borderId="0" xfId="0" applyNumberFormat="1" applyFill="1"/>
    <xf numFmtId="0" fontId="5" fillId="0" borderId="10" xfId="0" applyFont="1" applyBorder="1"/>
    <xf numFmtId="2" fontId="5" fillId="0" borderId="10" xfId="0" applyNumberFormat="1" applyFont="1" applyBorder="1"/>
    <xf numFmtId="2" fontId="5" fillId="0" borderId="10" xfId="0" applyNumberFormat="1" applyFont="1" applyBorder="1" applyProtection="1"/>
    <xf numFmtId="0" fontId="2" fillId="0" borderId="0" xfId="0" applyFont="1" applyBorder="1"/>
    <xf numFmtId="174" fontId="0" fillId="0" borderId="0" xfId="0" applyNumberFormat="1"/>
    <xf numFmtId="0" fontId="0" fillId="0" borderId="0" xfId="0" applyBorder="1"/>
    <xf numFmtId="0" fontId="0" fillId="3" borderId="0" xfId="0" applyFill="1" applyBorder="1"/>
    <xf numFmtId="2" fontId="0" fillId="0" borderId="0" xfId="0" applyNumberFormat="1" applyBorder="1"/>
    <xf numFmtId="0" fontId="0" fillId="0" borderId="9" xfId="0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2" fontId="5" fillId="0" borderId="19" xfId="0" applyNumberFormat="1" applyFont="1" applyBorder="1" applyProtection="1"/>
    <xf numFmtId="0" fontId="5" fillId="0" borderId="19" xfId="0" applyFont="1" applyBorder="1"/>
    <xf numFmtId="0" fontId="5" fillId="0" borderId="16" xfId="0" applyFont="1" applyBorder="1"/>
    <xf numFmtId="0" fontId="5" fillId="0" borderId="18" xfId="0" applyFont="1" applyBorder="1"/>
    <xf numFmtId="2" fontId="5" fillId="0" borderId="19" xfId="0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1" applyNumberFormat="1" applyFont="1" applyBorder="1"/>
    <xf numFmtId="0" fontId="0" fillId="2" borderId="10" xfId="0" applyFill="1" applyBorder="1"/>
    <xf numFmtId="0" fontId="0" fillId="2" borderId="19" xfId="0" applyFill="1" applyBorder="1"/>
    <xf numFmtId="2" fontId="0" fillId="2" borderId="10" xfId="0" applyNumberFormat="1" applyFill="1" applyBorder="1"/>
    <xf numFmtId="2" fontId="0" fillId="2" borderId="19" xfId="0" applyNumberForma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3" borderId="0" xfId="2" applyFont="1" applyFill="1" applyBorder="1"/>
    <xf numFmtId="0" fontId="0" fillId="4" borderId="16" xfId="0" applyFill="1" applyBorder="1"/>
    <xf numFmtId="0" fontId="0" fillId="4" borderId="18" xfId="0" applyFill="1" applyBorder="1"/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/>
    <xf numFmtId="0" fontId="4" fillId="4" borderId="27" xfId="0" applyFont="1" applyFill="1" applyBorder="1"/>
    <xf numFmtId="0" fontId="4" fillId="4" borderId="28" xfId="0" applyFont="1" applyFill="1" applyBorder="1"/>
    <xf numFmtId="0" fontId="4" fillId="4" borderId="16" xfId="0" applyFont="1" applyFill="1" applyBorder="1"/>
    <xf numFmtId="0" fontId="4" fillId="4" borderId="18" xfId="0" applyFont="1" applyFill="1" applyBorder="1"/>
    <xf numFmtId="2" fontId="4" fillId="4" borderId="10" xfId="0" applyNumberFormat="1" applyFont="1" applyFill="1" applyBorder="1"/>
    <xf numFmtId="9" fontId="4" fillId="4" borderId="17" xfId="2" applyFont="1" applyFill="1" applyBorder="1"/>
    <xf numFmtId="2" fontId="4" fillId="4" borderId="19" xfId="0" applyNumberFormat="1" applyFont="1" applyFill="1" applyBorder="1"/>
    <xf numFmtId="0" fontId="6" fillId="4" borderId="1" xfId="0" applyFont="1" applyFill="1" applyBorder="1"/>
    <xf numFmtId="9" fontId="4" fillId="4" borderId="20" xfId="2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7" xfId="0" applyFont="1" applyFill="1" applyBorder="1"/>
    <xf numFmtId="9" fontId="4" fillId="4" borderId="7" xfId="2" applyFont="1" applyFill="1" applyBorder="1"/>
    <xf numFmtId="9" fontId="4" fillId="4" borderId="6" xfId="2" applyFont="1" applyFill="1" applyBorder="1"/>
    <xf numFmtId="9" fontId="4" fillId="4" borderId="8" xfId="2" applyFont="1" applyFill="1" applyBorder="1"/>
    <xf numFmtId="9" fontId="4" fillId="4" borderId="9" xfId="2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10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2" formatCode="0.00"/>
    </dxf>
    <dxf>
      <numFmt numFmtId="2" formatCode="0.0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Sheet1!$Y$3</c:f>
              <c:strCache>
                <c:ptCount val="1"/>
                <c:pt idx="0">
                  <c:v>Decarbonization trajectory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Sheet1!$X$4:$X$42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</c:numCache>
            </c:numRef>
          </c:xVal>
          <c:yVal>
            <c:numRef>
              <c:f>Sheet1!$Y$4:$Y$42</c:f>
              <c:numCache>
                <c:formatCode>0.00</c:formatCode>
                <c:ptCount val="39"/>
                <c:pt idx="0">
                  <c:v>12.65</c:v>
                </c:pt>
                <c:pt idx="1">
                  <c:v>12.317105263157886</c:v>
                </c:pt>
                <c:pt idx="2">
                  <c:v>11.984210526315771</c:v>
                </c:pt>
                <c:pt idx="3">
                  <c:v>11.651315789473745</c:v>
                </c:pt>
                <c:pt idx="4">
                  <c:v>11.318421052631631</c:v>
                </c:pt>
                <c:pt idx="5">
                  <c:v>10.985526315789517</c:v>
                </c:pt>
                <c:pt idx="6">
                  <c:v>10.652631578947402</c:v>
                </c:pt>
                <c:pt idx="7">
                  <c:v>10.319736842105288</c:v>
                </c:pt>
                <c:pt idx="8">
                  <c:v>9.9868421052631717</c:v>
                </c:pt>
                <c:pt idx="9">
                  <c:v>9.6539473684210577</c:v>
                </c:pt>
                <c:pt idx="10">
                  <c:v>9.3210526315789437</c:v>
                </c:pt>
                <c:pt idx="11">
                  <c:v>8.9881578947368279</c:v>
                </c:pt>
                <c:pt idx="12">
                  <c:v>8.6552631578947139</c:v>
                </c:pt>
                <c:pt idx="13">
                  <c:v>8.3223684210526887</c:v>
                </c:pt>
                <c:pt idx="14">
                  <c:v>7.9894736842105738</c:v>
                </c:pt>
                <c:pt idx="15">
                  <c:v>7.6565789473684589</c:v>
                </c:pt>
                <c:pt idx="16">
                  <c:v>7.323684210526344</c:v>
                </c:pt>
                <c:pt idx="17">
                  <c:v>6.99078947368423</c:v>
                </c:pt>
                <c:pt idx="18">
                  <c:v>6.6578947368421151</c:v>
                </c:pt>
                <c:pt idx="19">
                  <c:v>6.3250000000000002</c:v>
                </c:pt>
                <c:pt idx="20">
                  <c:v>5.9921052631578853</c:v>
                </c:pt>
                <c:pt idx="21">
                  <c:v>5.6592105263157704</c:v>
                </c:pt>
                <c:pt idx="22">
                  <c:v>5.3263157894737461</c:v>
                </c:pt>
                <c:pt idx="23">
                  <c:v>4.9934210526316312</c:v>
                </c:pt>
                <c:pt idx="24">
                  <c:v>4.6605263157895163</c:v>
                </c:pt>
                <c:pt idx="25">
                  <c:v>4.3276315789474014</c:v>
                </c:pt>
                <c:pt idx="26">
                  <c:v>3.9947368421052869</c:v>
                </c:pt>
                <c:pt idx="27">
                  <c:v>3.661842105263172</c:v>
                </c:pt>
                <c:pt idx="28">
                  <c:v>3.3289473684210575</c:v>
                </c:pt>
                <c:pt idx="29">
                  <c:v>2.9960526315789426</c:v>
                </c:pt>
                <c:pt idx="30">
                  <c:v>2.6631578947368282</c:v>
                </c:pt>
                <c:pt idx="31">
                  <c:v>2.3302631578947133</c:v>
                </c:pt>
                <c:pt idx="32">
                  <c:v>1.9973684210526883</c:v>
                </c:pt>
                <c:pt idx="33">
                  <c:v>1.6644736842105736</c:v>
                </c:pt>
                <c:pt idx="34">
                  <c:v>1.3315789473684589</c:v>
                </c:pt>
                <c:pt idx="35">
                  <c:v>0.99868421052634415</c:v>
                </c:pt>
                <c:pt idx="36">
                  <c:v>0.66578947368422947</c:v>
                </c:pt>
                <c:pt idx="37">
                  <c:v>0.33289473684211474</c:v>
                </c:pt>
                <c:pt idx="3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29-4FB3-B95A-270736C05173}"/>
            </c:ext>
          </c:extLst>
        </c:ser>
        <c:ser>
          <c:idx val="2"/>
          <c:order val="2"/>
          <c:tx>
            <c:v>Adjusted trajectory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Sheet1!$X$4:$X$42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</c:numCache>
            </c:numRef>
          </c:xVal>
          <c:yVal>
            <c:numRef>
              <c:f>Sheet1!$Z$4:$Z$42</c:f>
              <c:numCache>
                <c:formatCode>0.00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12</c:v>
                </c:pt>
                <c:pt idx="12">
                  <c:v>11.365921052631577</c:v>
                </c:pt>
                <c:pt idx="13">
                  <c:v>10.731842105263155</c:v>
                </c:pt>
                <c:pt idx="14">
                  <c:v>10.097763157894731</c:v>
                </c:pt>
                <c:pt idx="15">
                  <c:v>9.4636842105263081</c:v>
                </c:pt>
                <c:pt idx="16">
                  <c:v>8.8296052631578856</c:v>
                </c:pt>
                <c:pt idx="17">
                  <c:v>8.1955263157894613</c:v>
                </c:pt>
                <c:pt idx="18">
                  <c:v>7.5614473684210397</c:v>
                </c:pt>
                <c:pt idx="19">
                  <c:v>6.9273684210526163</c:v>
                </c:pt>
                <c:pt idx="20">
                  <c:v>6.2932894736841929</c:v>
                </c:pt>
                <c:pt idx="21">
                  <c:v>5.6592105263157704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29-4FB3-B95A-270736C0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147096"/>
        <c:axId val="1423144800"/>
      </c:scatterChart>
      <c:scatterChart>
        <c:scatterStyle val="lineMarker"/>
        <c:varyColors val="0"/>
        <c:ser>
          <c:idx val="1"/>
          <c:order val="1"/>
          <c:tx>
            <c:v>Baseline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Sheet1!$E$4</c:f>
              <c:numCache>
                <c:formatCode>General</c:formatCode>
                <c:ptCount val="1"/>
                <c:pt idx="0">
                  <c:v>2023</c:v>
                </c:pt>
              </c:numCache>
            </c:numRef>
          </c:xVal>
          <c:yVal>
            <c:numRef>
              <c:f>Sheet1!$F$4</c:f>
              <c:numCache>
                <c:formatCode>0.00</c:formatCode>
                <c:ptCount val="1"/>
                <c:pt idx="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29-4FB3-B95A-270736C0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147096"/>
        <c:axId val="1423144800"/>
      </c:scatterChart>
      <c:valAx>
        <c:axId val="142314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23144800"/>
        <c:crosses val="autoZero"/>
        <c:crossBetween val="midCat"/>
      </c:valAx>
      <c:valAx>
        <c:axId val="14231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AER</a:t>
                </a:r>
                <a:r>
                  <a:rPr lang="nb-NO" baseline="0"/>
                  <a:t> (gCO2e/dwt-nm)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23147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Sheet1!$AD$3</c:f>
              <c:strCache>
                <c:ptCount val="1"/>
                <c:pt idx="0">
                  <c:v>Decarbonization trajectory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Sheet1!$AC$4:$AC$42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</c:numCache>
            </c:numRef>
          </c:xVal>
          <c:yVal>
            <c:numRef>
              <c:f>Sheet1!$AD$4:$AD$42</c:f>
              <c:numCache>
                <c:formatCode>0.00</c:formatCode>
                <c:ptCount val="39"/>
                <c:pt idx="0">
                  <c:v>21.15</c:v>
                </c:pt>
                <c:pt idx="1">
                  <c:v>20.593421052631562</c:v>
                </c:pt>
                <c:pt idx="2">
                  <c:v>20.036842105263126</c:v>
                </c:pt>
                <c:pt idx="3">
                  <c:v>19.480263157894839</c:v>
                </c:pt>
                <c:pt idx="4">
                  <c:v>18.923684210526403</c:v>
                </c:pt>
                <c:pt idx="5">
                  <c:v>18.367105263157963</c:v>
                </c:pt>
                <c:pt idx="6">
                  <c:v>17.810526315789527</c:v>
                </c:pt>
                <c:pt idx="7">
                  <c:v>17.253947368421091</c:v>
                </c:pt>
                <c:pt idx="8">
                  <c:v>16.697368421052655</c:v>
                </c:pt>
                <c:pt idx="9">
                  <c:v>16.140789473684219</c:v>
                </c:pt>
                <c:pt idx="10">
                  <c:v>15.584210526315781</c:v>
                </c:pt>
                <c:pt idx="11">
                  <c:v>15.027631578947343</c:v>
                </c:pt>
                <c:pt idx="12">
                  <c:v>14.471052631578907</c:v>
                </c:pt>
                <c:pt idx="13">
                  <c:v>13.91447368421062</c:v>
                </c:pt>
                <c:pt idx="14">
                  <c:v>13.357894736842184</c:v>
                </c:pt>
                <c:pt idx="15">
                  <c:v>12.801315789473747</c:v>
                </c:pt>
                <c:pt idx="16">
                  <c:v>12.24473684210531</c:v>
                </c:pt>
                <c:pt idx="17">
                  <c:v>11.688157894736873</c:v>
                </c:pt>
                <c:pt idx="18">
                  <c:v>11.131578947368435</c:v>
                </c:pt>
                <c:pt idx="19">
                  <c:v>10.574999999999999</c:v>
                </c:pt>
                <c:pt idx="20">
                  <c:v>10.018421052631563</c:v>
                </c:pt>
                <c:pt idx="21">
                  <c:v>9.4618421052631252</c:v>
                </c:pt>
                <c:pt idx="22">
                  <c:v>8.9052631578948382</c:v>
                </c:pt>
                <c:pt idx="23">
                  <c:v>8.3486842105264021</c:v>
                </c:pt>
                <c:pt idx="24">
                  <c:v>7.792105263157965</c:v>
                </c:pt>
                <c:pt idx="25">
                  <c:v>7.2355263157895289</c:v>
                </c:pt>
                <c:pt idx="26">
                  <c:v>6.6789473684210918</c:v>
                </c:pt>
                <c:pt idx="27">
                  <c:v>6.1223684210526548</c:v>
                </c:pt>
                <c:pt idx="28">
                  <c:v>5.5657894736842177</c:v>
                </c:pt>
                <c:pt idx="29">
                  <c:v>5.0092105263157816</c:v>
                </c:pt>
                <c:pt idx="30">
                  <c:v>4.4526315789473445</c:v>
                </c:pt>
                <c:pt idx="31">
                  <c:v>3.8960526315789075</c:v>
                </c:pt>
                <c:pt idx="32">
                  <c:v>3.339473684210621</c:v>
                </c:pt>
                <c:pt idx="33">
                  <c:v>2.7828947368421844</c:v>
                </c:pt>
                <c:pt idx="34">
                  <c:v>2.2263157894737473</c:v>
                </c:pt>
                <c:pt idx="35">
                  <c:v>1.6697368421053105</c:v>
                </c:pt>
                <c:pt idx="36">
                  <c:v>1.1131578947368737</c:v>
                </c:pt>
                <c:pt idx="37">
                  <c:v>0.55657894736843683</c:v>
                </c:pt>
                <c:pt idx="3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82-46BA-BCFE-065D525EBE6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Sheet1!$AC$4:$AC$42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</c:numCache>
            </c:numRef>
          </c:xVal>
          <c:yVal>
            <c:numRef>
              <c:f>Sheet1!$AE$4:$AE$42</c:f>
              <c:numCache>
                <c:formatCode>0.00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21</c:v>
                </c:pt>
                <c:pt idx="12">
                  <c:v>19.846184210526314</c:v>
                </c:pt>
                <c:pt idx="13">
                  <c:v>18.692368421052624</c:v>
                </c:pt>
                <c:pt idx="14">
                  <c:v>17.538552631578938</c:v>
                </c:pt>
                <c:pt idx="15">
                  <c:v>16.384736842105248</c:v>
                </c:pt>
                <c:pt idx="16">
                  <c:v>15.230921052631562</c:v>
                </c:pt>
                <c:pt idx="17">
                  <c:v>14.077105263157875</c:v>
                </c:pt>
                <c:pt idx="18">
                  <c:v>12.923289473684187</c:v>
                </c:pt>
                <c:pt idx="19">
                  <c:v>11.769473684210499</c:v>
                </c:pt>
                <c:pt idx="20">
                  <c:v>10.615657894736813</c:v>
                </c:pt>
                <c:pt idx="21">
                  <c:v>9.4618421052631252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82-46BA-BCFE-065D525EB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147096"/>
        <c:axId val="1423144800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Sheet1!$E$7</c:f>
              <c:numCache>
                <c:formatCode>General</c:formatCode>
                <c:ptCount val="1"/>
                <c:pt idx="0">
                  <c:v>2023</c:v>
                </c:pt>
              </c:numCache>
            </c:numRef>
          </c:xVal>
          <c:yVal>
            <c:numRef>
              <c:f>Sheet1!$F$7</c:f>
              <c:numCache>
                <c:formatCode>0.00</c:formatCode>
                <c:ptCount val="1"/>
                <c:pt idx="0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82-46BA-BCFE-065D525EB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147096"/>
        <c:axId val="1423144800"/>
      </c:scatterChart>
      <c:valAx>
        <c:axId val="142314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23144800"/>
        <c:crosses val="autoZero"/>
        <c:crossBetween val="midCat"/>
      </c:valAx>
      <c:valAx>
        <c:axId val="14231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AER</a:t>
                </a:r>
                <a:r>
                  <a:rPr lang="nb-NO" baseline="0"/>
                  <a:t> (gCO2e/dwt-nm)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23147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Sheet1!$AI$3</c:f>
              <c:strCache>
                <c:ptCount val="1"/>
                <c:pt idx="0">
                  <c:v>Decarbonization trajectory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Sheet1!$AH$4:$AH$42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</c:numCache>
            </c:numRef>
          </c:xVal>
          <c:yVal>
            <c:numRef>
              <c:f>Sheet1!$AI$4:$AI$42</c:f>
              <c:numCache>
                <c:formatCode>0.00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30-4DA5-8966-7EBC8F23915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Sheet1!$AH$4:$AH$42</c:f>
              <c:numCache>
                <c:formatCode>General</c:formatCode>
                <c:ptCount val="3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</c:numCache>
            </c:numRef>
          </c:xVal>
          <c:yVal>
            <c:numRef>
              <c:f>Sheet1!$AJ$4:$AJ$42</c:f>
              <c:numCache>
                <c:formatCode>0.00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30-4DA5-8966-7EBC8F23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147096"/>
        <c:axId val="1423144800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Sheet1!$E$4</c:f>
              <c:numCache>
                <c:formatCode>General</c:formatCode>
                <c:ptCount val="1"/>
                <c:pt idx="0">
                  <c:v>2023</c:v>
                </c:pt>
              </c:numCache>
            </c:numRef>
          </c:xVal>
          <c:yVal>
            <c:numRef>
              <c:f>Sheet1!$F$10</c:f>
              <c:numCache>
                <c:formatCode>0.00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30-4DA5-8966-7EBC8F23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147096"/>
        <c:axId val="1423144800"/>
      </c:scatterChart>
      <c:valAx>
        <c:axId val="142314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23144800"/>
        <c:crosses val="autoZero"/>
        <c:crossBetween val="midCat"/>
      </c:valAx>
      <c:valAx>
        <c:axId val="14231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AER</a:t>
                </a:r>
                <a:r>
                  <a:rPr lang="nb-NO" baseline="0"/>
                  <a:t> (gCO2e/dwt-nm)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23147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compliance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Sheet1!$V$30</c:f>
              <c:strCache>
                <c:ptCount val="1"/>
                <c:pt idx="0">
                  <c:v>Score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Sheet1!$U$31:$U$41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xVal>
          <c:yVal>
            <c:numRef>
              <c:f>Sheet1!$V$31:$V$41</c:f>
              <c:numCache>
                <c:formatCode>0%</c:formatCode>
                <c:ptCount val="11"/>
                <c:pt idx="0">
                  <c:v>1.5</c:v>
                </c:pt>
                <c:pt idx="1">
                  <c:v>1.6276727521098391</c:v>
                </c:pt>
                <c:pt idx="2">
                  <c:v>1.5840710134621518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4D-4A31-8DF1-1BE4864B6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1833080"/>
        <c:axId val="1591833408"/>
      </c:scatterChart>
      <c:valAx>
        <c:axId val="1591833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91833408"/>
        <c:crosses val="autoZero"/>
        <c:crossBetween val="midCat"/>
      </c:valAx>
      <c:valAx>
        <c:axId val="1591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91833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Absolute</a:t>
            </a:r>
            <a:r>
              <a:rPr lang="nb-NO" baseline="0"/>
              <a:t> emissions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Index!$AD$4</c:f>
              <c:strCache>
                <c:ptCount val="1"/>
                <c:pt idx="0">
                  <c:v>CBI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Index!$AE$3:$AF$3</c:f>
              <c:numCache>
                <c:formatCode>General</c:formatCode>
                <c:ptCount val="2"/>
                <c:pt idx="0">
                  <c:v>2012</c:v>
                </c:pt>
                <c:pt idx="1">
                  <c:v>2050</c:v>
                </c:pt>
              </c:numCache>
            </c:numRef>
          </c:xVal>
          <c:yVal>
            <c:numRef>
              <c:f>Index!$AE$4:$AF$4</c:f>
              <c:numCache>
                <c:formatCode>General</c:formatCode>
                <c:ptCount val="2"/>
                <c:pt idx="0">
                  <c:v>796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9A-43C1-99E3-B7EB56EF4FD2}"/>
            </c:ext>
          </c:extLst>
        </c:ser>
        <c:ser>
          <c:idx val="1"/>
          <c:order val="1"/>
          <c:tx>
            <c:strRef>
              <c:f>Index!$AD$5</c:f>
              <c:strCache>
                <c:ptCount val="1"/>
                <c:pt idx="0">
                  <c:v>Poseidon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Index!$AE$3:$AF$3</c:f>
              <c:numCache>
                <c:formatCode>General</c:formatCode>
                <c:ptCount val="2"/>
                <c:pt idx="0">
                  <c:v>2012</c:v>
                </c:pt>
                <c:pt idx="1">
                  <c:v>2050</c:v>
                </c:pt>
              </c:numCache>
            </c:numRef>
          </c:xVal>
          <c:yVal>
            <c:numRef>
              <c:f>Index!$AE$5:$AF$5</c:f>
              <c:numCache>
                <c:formatCode>General</c:formatCode>
                <c:ptCount val="2"/>
                <c:pt idx="0">
                  <c:v>796</c:v>
                </c:pt>
                <c:pt idx="1">
                  <c:v>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A-43C1-99E3-B7EB56EF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589848"/>
        <c:axId val="686472776"/>
      </c:scatterChart>
      <c:valAx>
        <c:axId val="74758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6472776"/>
        <c:crosses val="autoZero"/>
        <c:crossBetween val="midCat"/>
      </c:valAx>
      <c:valAx>
        <c:axId val="68647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7589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Carbon intensity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Index!$AJ$4</c:f>
              <c:strCache>
                <c:ptCount val="1"/>
                <c:pt idx="0">
                  <c:v>CBI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Index!$AK$3:$AL$3</c:f>
              <c:numCache>
                <c:formatCode>General</c:formatCode>
                <c:ptCount val="2"/>
                <c:pt idx="0">
                  <c:v>2012</c:v>
                </c:pt>
                <c:pt idx="1">
                  <c:v>2050</c:v>
                </c:pt>
              </c:numCache>
            </c:numRef>
          </c:xVal>
          <c:yVal>
            <c:numRef>
              <c:f>Index!$AK$4:$AL$4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6-427B-B644-6D4A8D916BC3}"/>
            </c:ext>
          </c:extLst>
        </c:ser>
        <c:ser>
          <c:idx val="1"/>
          <c:order val="1"/>
          <c:tx>
            <c:strRef>
              <c:f>Index!$AJ$5</c:f>
              <c:strCache>
                <c:ptCount val="1"/>
                <c:pt idx="0">
                  <c:v>Poseidon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Index!$AK$3:$AL$3</c:f>
              <c:numCache>
                <c:formatCode>General</c:formatCode>
                <c:ptCount val="2"/>
                <c:pt idx="0">
                  <c:v>2012</c:v>
                </c:pt>
                <c:pt idx="1">
                  <c:v>2050</c:v>
                </c:pt>
              </c:numCache>
            </c:numRef>
          </c:xVal>
          <c:yVal>
            <c:numRef>
              <c:f>Index!$AK$5:$AL$5</c:f>
              <c:numCache>
                <c:formatCode>0%</c:formatCode>
                <c:ptCount val="2"/>
                <c:pt idx="0">
                  <c:v>1</c:v>
                </c:pt>
                <c:pt idx="1">
                  <c:v>0.16564417177914112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F6-427B-B644-6D4A8D916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596080"/>
        <c:axId val="484784664"/>
      </c:scatterChart>
      <c:valAx>
        <c:axId val="74759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4784664"/>
        <c:crosses val="autoZero"/>
        <c:crossBetween val="midCat"/>
      </c:valAx>
      <c:valAx>
        <c:axId val="48478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759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12</xdr:row>
      <xdr:rowOff>60007</xdr:rowOff>
    </xdr:from>
    <xdr:to>
      <xdr:col>7</xdr:col>
      <xdr:colOff>15240</xdr:colOff>
      <xdr:row>26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3D42CC-BD06-4810-BACF-1D9F686A3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1354454</xdr:colOff>
      <xdr:row>12</xdr:row>
      <xdr:rowOff>110490</xdr:rowOff>
    </xdr:from>
    <xdr:to>
      <xdr:col>13</xdr:col>
      <xdr:colOff>9524</xdr:colOff>
      <xdr:row>27</xdr:row>
      <xdr:rowOff>54293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58F476-5F23-4305-8931-4CCA04A80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1354455</xdr:colOff>
      <xdr:row>12</xdr:row>
      <xdr:rowOff>87630</xdr:rowOff>
    </xdr:from>
    <xdr:to>
      <xdr:col>18</xdr:col>
      <xdr:colOff>1352550</xdr:colOff>
      <xdr:row>27</xdr:row>
      <xdr:rowOff>21908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05791C-0B13-4E53-9A45-E1AF6DBB3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510541</xdr:colOff>
      <xdr:row>0</xdr:row>
      <xdr:rowOff>75247</xdr:rowOff>
    </xdr:from>
    <xdr:to>
      <xdr:col>12</xdr:col>
      <xdr:colOff>1133476</xdr:colOff>
      <xdr:row>10</xdr:row>
      <xdr:rowOff>43815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6830EE1-AD48-4F1D-89AE-83088726B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198120</xdr:colOff>
      <xdr:row>7</xdr:row>
      <xdr:rowOff>0</xdr:rowOff>
    </xdr:from>
    <xdr:to>
      <xdr:col>33</xdr:col>
      <xdr:colOff>502920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FE1CD6-6842-486E-8FEE-60449FA17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373380</xdr:colOff>
      <xdr:row>5</xdr:row>
      <xdr:rowOff>106680</xdr:rowOff>
    </xdr:from>
    <xdr:to>
      <xdr:col>42</xdr:col>
      <xdr:colOff>281940</xdr:colOff>
      <xdr:row>16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601A19-DAFA-4939-A9F1-C9195BC3D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451556B-59D2-4160-8A1F-BF0ECCBC2902}" name="Table15" displayName="Table15" ref="C3:G4" totalsRowShown="0" tableBorderDxfId="8">
  <tableColumns count="5">
    <tableColumn id="1" xr3:uid="{426097EA-B7FC-4550-B5DF-E017A7C283DD}" name="Type"/>
    <tableColumn id="2" xr3:uid="{92DF0F8C-AA1B-471E-A019-583A6C7B9B45}" name="Size"/>
    <tableColumn id="3" xr3:uid="{D4331B0E-DE29-4E86-B40D-D4349E1B80B5}" name="Basis year"/>
    <tableColumn id="4" xr3:uid="{E16BF67F-6C92-4720-876C-4D4B23B67E55}" name="Baseline AER" dataDxfId="3"/>
    <tableColumn id="10" xr3:uid="{2BCCF25B-60E7-4C82-8051-150222C5E445}" name="Total deadweight" dataDxfId="2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CE353A-629A-43CE-93DB-A63A417820D1}" name="Table1518" displayName="Table1518" ref="C6:G7" totalsRowShown="0" tableBorderDxfId="5">
  <tableColumns count="5">
    <tableColumn id="1" xr3:uid="{081DB409-DF29-4F40-B581-8D4F07F67D6D}" name="Type"/>
    <tableColumn id="2" xr3:uid="{2B4F39AF-83EA-49B0-8AE2-8BD15162524D}" name="Size"/>
    <tableColumn id="3" xr3:uid="{D264BA64-D11B-4E35-AE8A-5412566501EE}" name="Basis year"/>
    <tableColumn id="4" xr3:uid="{A0EA8175-1D82-43DB-919F-AEDA4B26E396}" name="Baseline AER" dataDxfId="4"/>
    <tableColumn id="10" xr3:uid="{DD5E0425-5098-415A-ACF8-38C3D0F5B4DF}" name="Total deadweight" dataDxfId="1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2AC0F2A-EB7E-4DC7-9E5E-172E730064DA}" name="Table1519" displayName="Table1519" ref="C9:G10" totalsRowShown="0" tableBorderDxfId="7">
  <tableColumns count="5">
    <tableColumn id="1" xr3:uid="{02A186BD-2F3D-40A3-A2FB-0EE98C7ABCFE}" name="Type"/>
    <tableColumn id="2" xr3:uid="{E82EB7BA-D7A7-44ED-AAF5-1D309F033FB7}" name="Size"/>
    <tableColumn id="3" xr3:uid="{34439CF3-1BBE-481F-BAA1-3572CEEE47E9}" name="Basis year"/>
    <tableColumn id="4" xr3:uid="{4B60DDDE-0462-484F-AB6E-94B8F54BB21A}" name="Baseline AER" dataDxfId="6"/>
    <tableColumn id="10" xr3:uid="{E7F08E37-612B-40E8-9852-15FB9EAC1BC0}" name="Total deadweight" dataDxfId="0" dataCellStyle="Comm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07FE1B-E2F9-43A8-9DE9-E93EE7A498CF}" name="Table1" displayName="Table1" ref="F1:F7" totalsRowShown="0">
  <autoFilter ref="F1:F7" xr:uid="{1B2DE2B6-703A-4D7E-9DD9-1EE49B082DFF}"/>
  <tableColumns count="1">
    <tableColumn id="1" xr3:uid="{CF749A36-0C05-4E11-9DFD-30051E223626}" name="Bulkcarri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12BD0-CDF0-4FE3-8D48-A2A3C76F6D18}" name="Table2" displayName="Table2" ref="H1:H5" totalsRowShown="0">
  <autoFilter ref="H1:H5" xr:uid="{D68A2E34-A3E4-4E2D-A6DA-F1A6C3383B3D}"/>
  <tableColumns count="1">
    <tableColumn id="1" xr3:uid="{BEA91F25-1965-4859-A76A-C921110A5BAF}" name="Chemicaltanke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A48498-7C16-431D-B3AB-C48E1384B686}" name="Table3" displayName="Table3" ref="J1:J9" totalsRowShown="0">
  <autoFilter ref="J1:J9" xr:uid="{7D591E2D-F8EC-443D-9B5D-70032AB35208}"/>
  <tableColumns count="1">
    <tableColumn id="1" xr3:uid="{5EFC78B4-FD77-48C8-B9ED-EC2512F544AD}" name="Containe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BA8E8-68A4-49E1-97F4-F441EB838804}" name="Table4" displayName="Table4" ref="L1:L4" totalsRowShown="0">
  <autoFilter ref="L1:L4" xr:uid="{CAADBE99-8990-4342-B567-70E020A35C6C}"/>
  <tableColumns count="1">
    <tableColumn id="1" xr3:uid="{FE3AF017-0E32-4D91-9CF1-CB456A522994}" name="Generalcarg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D562E7-6F50-45C2-9E11-B523DD3D6AB1}" name="Table5" displayName="Table5" ref="N1:N4" totalsRowShown="0">
  <autoFilter ref="N1:N4" xr:uid="{EA8335B6-247D-4E0A-B1E3-8DC90BD62425}"/>
  <tableColumns count="1">
    <tableColumn id="1" xr3:uid="{0687AE5E-AA1B-4307-8AE4-9500C541607F}" name="Liquefiedgastank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065D11-D97F-4FCA-9F64-2A5E8C98E0E4}" name="Table6" displayName="Table6" ref="P1:P9" totalsRowShown="0">
  <autoFilter ref="P1:P9" xr:uid="{5BEFA67B-262A-4E8F-B35C-6FA839A339AE}"/>
  <tableColumns count="1">
    <tableColumn id="1" xr3:uid="{9F53AF34-F255-426A-B7E1-E24980E8CE6B}" name="Oiltanke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E690496-D005-465A-B12C-A977B950E7AB}" name="Table7" displayName="Table7" ref="R1:R2" totalsRowShown="0">
  <autoFilter ref="R1:R2" xr:uid="{0F2E0DFF-FD8C-4BEF-ACA5-F1C056E1C615}"/>
  <tableColumns count="1">
    <tableColumn id="1" xr3:uid="{934A2E02-EE5D-4495-90C6-763D39838CE7}" name="Otherliquidtank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61D6C58-8A62-4951-93D3-224FAFCB0F04}" name="Table8" displayName="Table8" ref="T1:T3" totalsRowShown="0">
  <autoFilter ref="T1:T3" xr:uid="{1449D4FF-22CD-4D80-BCD3-3123BF5D4E1A}"/>
  <tableColumns count="1">
    <tableColumn id="1" xr3:uid="{C1D81E05-5631-4DDC-91F0-BC7957C3FC2A}" name="Ferry-paxonly*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E535837-98D7-4E3F-80EB-951A95FAC6E1}" name="Table9" displayName="Table9" ref="V1:V6" totalsRowShown="0">
  <autoFilter ref="V1:V6" xr:uid="{5DB19451-2A2A-4CCD-A67F-CEB98366C3A1}"/>
  <tableColumns count="1">
    <tableColumn id="1" xr3:uid="{B16C0471-92DD-485F-B3DD-3FDBB7D7CE34}" name="Cruise*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01CE21F-EE29-4E9F-8C72-D854D6E233F3}" name="Table10" displayName="Table10" ref="X1:X3" totalsRowShown="0">
  <autoFilter ref="X1:X3" xr:uid="{9AE191DE-75AC-440E-8A81-CE3AEB9F0385}"/>
  <tableColumns count="1">
    <tableColumn id="1" xr3:uid="{F4A20972-4834-4F53-9289-77360E352627}" name="Ferry-RoPax*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B964BBF-D661-4304-A42B-643945D8C30C}" name="Table11" displayName="Table11" ref="Z1:Z2" totalsRowShown="0">
  <autoFilter ref="Z1:Z2" xr:uid="{84982E30-4992-438E-8416-74CDF1242D55}"/>
  <tableColumns count="1">
    <tableColumn id="1" xr3:uid="{8016D54B-0B0F-452C-A91F-43D127B66149}" name="Refrigeratedbulk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4FA86BD-4CC9-42A6-BFD5-046B8A4093F2}" name="Table12" displayName="Table12" ref="AB1:AB3" totalsRowShown="0">
  <autoFilter ref="AB1:AB3" xr:uid="{4D7CE5D4-0D02-413A-9586-F9502FCA1F15}"/>
  <tableColumns count="1">
    <tableColumn id="1" xr3:uid="{5A26B913-DBC9-4EA3-B44D-098A3F2571D7}" name="Ro-Ro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81892E-4028-4FC7-B02A-C18E5A0E480C}" name="Table13" displayName="Table13" ref="AD1:AD3" totalsRowShown="0">
  <autoFilter ref="AD1:AD3" xr:uid="{A8902954-1DD9-49E6-BC2D-1285861C2F31}"/>
  <tableColumns count="1">
    <tableColumn id="1" xr3:uid="{33AF6796-8B72-4659-8CDF-E59D5D532A73}" name="Vehicle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2A7FEA7-2FE0-406E-85F7-F26A9A5BFC5D}" name="Table14" displayName="Table14" ref="B1:B15" totalsRowShown="0" headerRowDxfId="9">
  <autoFilter ref="B1:B15" xr:uid="{3BCDE0D3-3AD2-4657-B619-F268A729EB77}"/>
  <tableColumns count="1">
    <tableColumn id="1" xr3:uid="{46290E4C-780A-4870-A7FE-FAAC2D9DD9ED}" name="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13" Type="http://schemas.openxmlformats.org/officeDocument/2006/relationships/table" Target="../tables/table15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5" Type="http://schemas.openxmlformats.org/officeDocument/2006/relationships/table" Target="../tables/table1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Relationship Id="rId1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11C7-7E69-46AD-992F-2BB52BD842DF}">
  <dimension ref="B2:AL60"/>
  <sheetViews>
    <sheetView showGridLines="0" tabSelected="1" zoomScale="70" zoomScaleNormal="70" workbookViewId="0">
      <selection activeCell="F8" sqref="F8"/>
    </sheetView>
  </sheetViews>
  <sheetFormatPr defaultRowHeight="14.4" x14ac:dyDescent="0.3"/>
  <cols>
    <col min="2" max="2" width="18.6640625" customWidth="1"/>
    <col min="3" max="3" width="17" customWidth="1"/>
    <col min="4" max="4" width="17.109375" customWidth="1"/>
    <col min="5" max="5" width="17.88671875" customWidth="1"/>
    <col min="6" max="6" width="20" customWidth="1"/>
    <col min="7" max="7" width="20.33203125" customWidth="1"/>
    <col min="8" max="8" width="19.88671875" bestFit="1" customWidth="1"/>
    <col min="9" max="9" width="19.77734375" customWidth="1"/>
    <col min="10" max="10" width="18.44140625" customWidth="1"/>
    <col min="11" max="11" width="17.109375" customWidth="1"/>
    <col min="12" max="12" width="19.109375" customWidth="1"/>
    <col min="13" max="13" width="17.88671875" customWidth="1"/>
    <col min="14" max="22" width="19.88671875" customWidth="1"/>
    <col min="23" max="23" width="22.5546875" customWidth="1"/>
    <col min="25" max="25" width="24.33203125" customWidth="1"/>
    <col min="26" max="26" width="21.33203125" customWidth="1"/>
    <col min="27" max="27" width="8.88671875" customWidth="1"/>
    <col min="28" max="28" width="20.109375" bestFit="1" customWidth="1"/>
    <col min="30" max="30" width="24.5546875" bestFit="1" customWidth="1"/>
    <col min="31" max="31" width="18.21875" bestFit="1" customWidth="1"/>
    <col min="32" max="32" width="15.77734375" bestFit="1" customWidth="1"/>
    <col min="33" max="33" width="20.109375" bestFit="1" customWidth="1"/>
    <col min="34" max="34" width="5.6640625" bestFit="1" customWidth="1"/>
    <col min="35" max="35" width="24.5546875" bestFit="1" customWidth="1"/>
    <col min="36" max="36" width="18.21875" bestFit="1" customWidth="1"/>
    <col min="37" max="37" width="15.77734375" bestFit="1" customWidth="1"/>
    <col min="38" max="38" width="20.109375" bestFit="1" customWidth="1"/>
  </cols>
  <sheetData>
    <row r="2" spans="2:38" ht="15" thickBot="1" x14ac:dyDescent="0.35">
      <c r="H2" s="23"/>
      <c r="I2" s="23"/>
      <c r="X2" s="40" t="s">
        <v>82</v>
      </c>
      <c r="Y2" s="40"/>
      <c r="Z2" s="40"/>
      <c r="AA2" s="40"/>
      <c r="AB2" s="40"/>
      <c r="AC2" s="40" t="s">
        <v>83</v>
      </c>
      <c r="AD2" s="40"/>
      <c r="AE2" s="40"/>
      <c r="AF2" s="40"/>
      <c r="AG2" s="40"/>
      <c r="AH2" s="40" t="s">
        <v>83</v>
      </c>
      <c r="AI2" s="40"/>
      <c r="AJ2" s="40"/>
      <c r="AK2" s="40"/>
      <c r="AL2" s="40"/>
    </row>
    <row r="3" spans="2:38" ht="15" thickBot="1" x14ac:dyDescent="0.35">
      <c r="B3" s="72" t="s">
        <v>92</v>
      </c>
      <c r="C3" s="23" t="s">
        <v>7</v>
      </c>
      <c r="D3" s="23" t="s">
        <v>60</v>
      </c>
      <c r="E3" s="23" t="s">
        <v>75</v>
      </c>
      <c r="F3" s="23" t="s">
        <v>76</v>
      </c>
      <c r="G3" s="23" t="s">
        <v>84</v>
      </c>
      <c r="H3" s="23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X3" s="28" t="s">
        <v>74</v>
      </c>
      <c r="Y3" s="29" t="s">
        <v>77</v>
      </c>
      <c r="Z3" s="29" t="s">
        <v>78</v>
      </c>
      <c r="AA3" s="29" t="s">
        <v>80</v>
      </c>
      <c r="AB3" s="37" t="s">
        <v>79</v>
      </c>
      <c r="AC3" s="28" t="s">
        <v>74</v>
      </c>
      <c r="AD3" s="29" t="s">
        <v>77</v>
      </c>
      <c r="AE3" s="29" t="s">
        <v>78</v>
      </c>
      <c r="AF3" s="29" t="s">
        <v>80</v>
      </c>
      <c r="AG3" s="30" t="s">
        <v>79</v>
      </c>
      <c r="AH3" s="28" t="s">
        <v>74</v>
      </c>
      <c r="AI3" s="29" t="s">
        <v>77</v>
      </c>
      <c r="AJ3" s="29" t="s">
        <v>78</v>
      </c>
      <c r="AK3" s="29" t="s">
        <v>80</v>
      </c>
      <c r="AL3" s="30" t="s">
        <v>79</v>
      </c>
    </row>
    <row r="4" spans="2:38" ht="15" thickBot="1" x14ac:dyDescent="0.35">
      <c r="B4" s="73"/>
      <c r="C4" s="23" t="s">
        <v>18</v>
      </c>
      <c r="D4" s="23" t="s">
        <v>21</v>
      </c>
      <c r="E4" s="23">
        <v>2023</v>
      </c>
      <c r="F4" s="25">
        <v>12</v>
      </c>
      <c r="G4" s="41">
        <v>200000</v>
      </c>
      <c r="H4" s="26"/>
      <c r="I4" s="62" t="str">
        <f>IF(Table15[[#This Row],[Baseline AER]]&gt;VLOOKUP(Table15[[#This Row],[Basis year]],$X$3:$Y$42,2,0),"Transition accelerator","Transition leader")</f>
        <v>Transition accelerator</v>
      </c>
      <c r="J4" s="21"/>
      <c r="K4" s="46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X4" s="34">
        <v>2012</v>
      </c>
      <c r="Y4" s="19" cm="1">
        <f t="array" ref="Y4">INDEX(Trajectories!$A$1:$AT$84,MATCH(SUBSTITUTE(Table15[Type]&amp;Table15[Size]," ",""),Trajectories!$C$1:$C$84,0),MATCH(Sheet1!$X4,Trajectories!$A$1:$AT$1,0))</f>
        <v>12.65</v>
      </c>
      <c r="Z4" s="20" t="e">
        <f>INDEX($X$3:$AB$42,MATCH(X4,$X$3:$X$42,0),MATCH($I$4,$X$3:$AB$3,0))</f>
        <v>#N/A</v>
      </c>
      <c r="AA4" s="18" t="e" cm="1">
        <f t="array" ref="AA4">IF(Table15[Basis year]&gt;X4,NA(),IF(Table15[Basis year]=X4,Table15[Baseline AER],Table15[Baseline AER]-Table15[Baseline AER]*(X4-Table15[Basis year])/($X$42-Table15[Basis year])))</f>
        <v>#N/A</v>
      </c>
      <c r="AB4" s="27" t="e" cm="1">
        <f t="array" ref="AB4">IF(OR(Table15[Basis year]&gt;X4,X4&gt;Table15[Basis year]+10),NA(),IF(Table15[Basis year]=X4,Table15[Baseline AER],Table15[Baseline AER]-(Table15[Baseline AER]-VLOOKUP(Table15[Basis year]+10,$X$3:$Y$42,2,0))*(X4-Table15[Basis year])/(10)))</f>
        <v>#N/A</v>
      </c>
      <c r="AC4" s="34">
        <v>2012</v>
      </c>
      <c r="AD4" s="19" cm="1">
        <f t="array" ref="AD4">INDEX(Trajectories!$A$1:$AT$84,MATCH(SUBSTITUTE(Table1518[Type]&amp;Table1518[Size]," ",""),Trajectories!$C$1:$C$84,0),MATCH(Sheet1!$AC4,Trajectories!$A$1:$AT$1,0))</f>
        <v>21.15</v>
      </c>
      <c r="AE4" s="20" t="e">
        <f>INDEX($AC$3:$AG$42,MATCH(AC4,$AC$3:$AC$42,0),MATCH($I$7,$AC$3:$AG$3,0))</f>
        <v>#N/A</v>
      </c>
      <c r="AF4" s="18" t="e" cm="1">
        <f t="array" ref="AF4">IF(Table1518[Basis year]&gt;AC4,NA(),IF(Table1518[Basis year]=AC4,Table1518[Baseline AER],Table1518[Baseline AER]-Table1518[Baseline AER]*(AC4-Table1518[Basis year])/($X$42-Table1518[Basis year])))</f>
        <v>#N/A</v>
      </c>
      <c r="AG4" s="31" t="e" cm="1">
        <f t="array" ref="AG4">IF(OR(Table1518[Basis year]&gt;AC4,AC4&gt;Table1518[Basis year]+10),NA(),IF(Table1518[Basis year]=AC4,Table1518[Baseline AER],Table1518[Baseline AER]-(Table1518[Baseline AER]-VLOOKUP(Table1518[Basis year]+10,$AC$3:$AD$42,2,0))*(AC4-Table1518[Basis year])/(10)))</f>
        <v>#N/A</v>
      </c>
      <c r="AH4" s="34">
        <v>2012</v>
      </c>
      <c r="AI4" s="19" t="e" cm="1">
        <f t="array" ref="AI4">INDEX(Trajectories!$A$1:$AT$84,MATCH(SUBSTITUTE(Table1519[Type]&amp;Table1519[Size]," ",""),Trajectories!$C$1:$C$84,0),MATCH(Sheet1!$AH4,Trajectories!$A$1:$AT$1,0))</f>
        <v>#N/A</v>
      </c>
      <c r="AJ4" s="20" t="e">
        <f>INDEX($AH$3:$AL$42,MATCH(AH4,$AH$3:$AH$42,0),MATCH($I$10,$AH$3:$AL$3,0))</f>
        <v>#N/A</v>
      </c>
      <c r="AK4" s="18" cm="1">
        <f t="array" ref="AK4">IF(Table1519[Basis year]&gt;AH4,NA(),IF(Table1519[Basis year]=AH4,Table1519[Baseline AER],Table1519[Baseline AER]-Table1519[Baseline AER]*(AH4-Table1519[Basis year])/($X$42-Table1519[Basis year])))</f>
        <v>0</v>
      </c>
      <c r="AL4" s="31" t="e" cm="1">
        <f t="array" ref="AL4">IF(OR(Table1519[Basis year]&gt;AH4,AH4&gt;Table1519[Basis year]+10),NA(),IF(Table1519[Basis year]=AH4,Table1519[Baseline AER],Table1519[Baseline AER]-(Table1519[Baseline AER]-VLOOKUP(Table1519[Basis year]+10,$AH$3:$AI$42,2,0))*(AH4-Table1519[Basis year])/(10)))</f>
        <v>#N/A</v>
      </c>
    </row>
    <row r="5" spans="2:38" ht="15" thickBot="1" x14ac:dyDescent="0.35">
      <c r="K5" s="47"/>
      <c r="X5" s="34">
        <v>2013</v>
      </c>
      <c r="Y5" s="19" cm="1">
        <f t="array" ref="Y5">INDEX(Trajectories!$A$1:$AT$84,MATCH(SUBSTITUTE(Table15[Type]&amp;Table15[Size]," ",""),Trajectories!$C$1:$C$84,0),MATCH(Sheet1!$X5,Trajectories!$A$1:$AT$1,0))</f>
        <v>12.317105263157886</v>
      </c>
      <c r="Z5" s="20" t="e">
        <f>INDEX($X$3:$AB$42,MATCH(X5,$X$3:$X$42,0),MATCH($I$4,$X$3:$AB$3,0))</f>
        <v>#N/A</v>
      </c>
      <c r="AA5" s="18" t="e" cm="1">
        <f t="array" ref="AA5">IF(Table15[Basis year]&gt;X5,NA(),IF(Table15[Basis year]=X5,Table15[Baseline AER],Table15[Baseline AER]-Table15[Baseline AER]*(X5-Table15[Basis year])/($X$42-Table15[Basis year])))</f>
        <v>#N/A</v>
      </c>
      <c r="AB5" s="27" t="e" cm="1">
        <f t="array" ref="AB5">IF(OR(Table15[Basis year]&gt;X5,X5&gt;Table15[Basis year]+10),NA(),IF(Table15[Basis year]=X5,Table15[Baseline AER],Table15[Baseline AER]-(Table15[Baseline AER]-VLOOKUP(Table15[Basis year]+10,$X$3:$Y$42,2,0))*(X5-Table15[Basis year])/(10)))</f>
        <v>#N/A</v>
      </c>
      <c r="AC5" s="34">
        <v>2013</v>
      </c>
      <c r="AD5" s="19" cm="1">
        <f t="array" ref="AD5">INDEX(Trajectories!$A$1:$AT$84,MATCH(SUBSTITUTE(Table1518[Type]&amp;Table1518[Size]," ",""),Trajectories!$C$1:$C$84,0),MATCH(Sheet1!$AC5,Trajectories!$A$1:$AT$1,0))</f>
        <v>20.593421052631562</v>
      </c>
      <c r="AE5" s="20" t="e">
        <f>INDEX($AC$3:$AG$42,MATCH(AC5,$AC$3:$AC$42,0),MATCH($I$7,$AC$3:$AG$3,0))</f>
        <v>#N/A</v>
      </c>
      <c r="AF5" s="18" t="e" cm="1">
        <f t="array" ref="AF5">IF(Table1518[Basis year]&gt;AC5,NA(),IF(Table1518[Basis year]=AC5,Table1518[Baseline AER],Table1518[Baseline AER]-Table1518[Baseline AER]*(AC5-Table1518[Basis year])/($X$42-Table1518[Basis year])))</f>
        <v>#N/A</v>
      </c>
      <c r="AG5" s="31" t="e" cm="1">
        <f t="array" ref="AG5">IF(OR(Table1518[Basis year]&gt;AC5,AC5&gt;Table1518[Basis year]+10),NA(),IF(Table1518[Basis year]=AC5,Table1518[Baseline AER],Table1518[Baseline AER]-(Table1518[Baseline AER]-VLOOKUP(Table1518[Basis year]+10,$AC$3:$AD$42,2,0))*(AC5-Table1518[Basis year])/(10)))</f>
        <v>#N/A</v>
      </c>
      <c r="AH5" s="34">
        <v>2013</v>
      </c>
      <c r="AI5" s="19" t="e" cm="1">
        <f t="array" ref="AI5">INDEX(Trajectories!$A$1:$AT$84,MATCH(SUBSTITUTE(Table1519[Type]&amp;Table1519[Size]," ",""),Trajectories!$C$1:$C$84,0),MATCH(Sheet1!$AH5,Trajectories!$A$1:$AT$1,0))</f>
        <v>#N/A</v>
      </c>
      <c r="AJ5" s="20" t="e">
        <f>INDEX($AH$3:$AL$42,MATCH(AH5,$AH$3:$AH$42,0),MATCH($I$10,$AH$3:$AL$3,0))</f>
        <v>#N/A</v>
      </c>
      <c r="AK5" s="18" cm="1">
        <f t="array" ref="AK5">IF(Table1519[Basis year]&gt;AH5,NA(),IF(Table1519[Basis year]=AH5,Table1519[Baseline AER],Table1519[Baseline AER]-Table1519[Baseline AER]*(AH5-Table1519[Basis year])/($X$42-Table1519[Basis year])))</f>
        <v>0</v>
      </c>
      <c r="AL5" s="31" t="e" cm="1">
        <f t="array" ref="AL5">IF(OR(Table1519[Basis year]&gt;AH5,AH5&gt;Table1519[Basis year]+10),NA(),IF(Table1519[Basis year]=AH5,Table1519[Baseline AER],Table1519[Baseline AER]-(Table1519[Baseline AER]-VLOOKUP(Table1519[Basis year]+10,$AH$3:$AI$42,2,0))*(AH5-Table1519[Basis year])/(10)))</f>
        <v>#N/A</v>
      </c>
    </row>
    <row r="6" spans="2:38" ht="15" thickBot="1" x14ac:dyDescent="0.35">
      <c r="B6" s="72" t="s">
        <v>93</v>
      </c>
      <c r="C6" s="23" t="s">
        <v>7</v>
      </c>
      <c r="D6" s="23" t="s">
        <v>60</v>
      </c>
      <c r="E6" s="23" t="s">
        <v>75</v>
      </c>
      <c r="F6" s="23" t="s">
        <v>76</v>
      </c>
      <c r="G6" t="s">
        <v>84</v>
      </c>
      <c r="X6" s="34">
        <v>2014</v>
      </c>
      <c r="Y6" s="19" cm="1">
        <f t="array" ref="Y6">INDEX(Trajectories!$A$1:$AT$84,MATCH(SUBSTITUTE(Table15[Type]&amp;Table15[Size]," ",""),Trajectories!$C$1:$C$84,0),MATCH(Sheet1!$X6,Trajectories!$A$1:$AT$1,0))</f>
        <v>11.984210526315771</v>
      </c>
      <c r="Z6" s="20" t="e">
        <f>INDEX($X$3:$AB$42,MATCH(X6,$X$3:$X$42,0),MATCH($I$4,$X$3:$AB$3,0))</f>
        <v>#N/A</v>
      </c>
      <c r="AA6" s="18" t="e" cm="1">
        <f t="array" ref="AA6">IF(Table15[Basis year]&gt;X6,NA(),IF(Table15[Basis year]=X6,Table15[Baseline AER],Table15[Baseline AER]-Table15[Baseline AER]*(X6-Table15[Basis year])/($X$42-Table15[Basis year])))</f>
        <v>#N/A</v>
      </c>
      <c r="AB6" s="27" t="e" cm="1">
        <f t="array" ref="AB6">IF(OR(Table15[Basis year]&gt;X6,X6&gt;Table15[Basis year]+10),NA(),IF(Table15[Basis year]=X6,Table15[Baseline AER],Table15[Baseline AER]-(Table15[Baseline AER]-VLOOKUP(Table15[Basis year]+10,$X$3:$Y$42,2,0))*(X6-Table15[Basis year])/(10)))</f>
        <v>#N/A</v>
      </c>
      <c r="AC6" s="34">
        <v>2014</v>
      </c>
      <c r="AD6" s="19" cm="1">
        <f t="array" ref="AD6">INDEX(Trajectories!$A$1:$AT$84,MATCH(SUBSTITUTE(Table1518[Type]&amp;Table1518[Size]," ",""),Trajectories!$C$1:$C$84,0),MATCH(Sheet1!$AC6,Trajectories!$A$1:$AT$1,0))</f>
        <v>20.036842105263126</v>
      </c>
      <c r="AE6" s="20" t="e">
        <f>INDEX($AC$3:$AG$42,MATCH(AC6,$AC$3:$AC$42,0),MATCH($I$7,$AC$3:$AG$3,0))</f>
        <v>#N/A</v>
      </c>
      <c r="AF6" s="18" t="e" cm="1">
        <f t="array" ref="AF6">IF(Table1518[Basis year]&gt;AC6,NA(),IF(Table1518[Basis year]=AC6,Table1518[Baseline AER],Table1518[Baseline AER]-Table1518[Baseline AER]*(AC6-Table1518[Basis year])/($X$42-Table1518[Basis year])))</f>
        <v>#N/A</v>
      </c>
      <c r="AG6" s="31" t="e" cm="1">
        <f t="array" ref="AG6">IF(OR(Table1518[Basis year]&gt;AC6,AC6&gt;Table1518[Basis year]+10),NA(),IF(Table1518[Basis year]=AC6,Table1518[Baseline AER],Table1518[Baseline AER]-(Table1518[Baseline AER]-VLOOKUP(Table1518[Basis year]+10,$AC$3:$AD$42,2,0))*(AC6-Table1518[Basis year])/(10)))</f>
        <v>#N/A</v>
      </c>
      <c r="AH6" s="34">
        <v>2014</v>
      </c>
      <c r="AI6" s="19" t="e" cm="1">
        <f t="array" ref="AI6">INDEX(Trajectories!$A$1:$AT$84,MATCH(SUBSTITUTE(Table1519[Type]&amp;Table1519[Size]," ",""),Trajectories!$C$1:$C$84,0),MATCH(Sheet1!$AH6,Trajectories!$A$1:$AT$1,0))</f>
        <v>#N/A</v>
      </c>
      <c r="AJ6" s="20" t="e">
        <f>INDEX($AH$3:$AL$42,MATCH(AH6,$AH$3:$AH$42,0),MATCH($I$10,$AH$3:$AL$3,0))</f>
        <v>#N/A</v>
      </c>
      <c r="AK6" s="18" cm="1">
        <f t="array" ref="AK6">IF(Table1519[Basis year]&gt;AH6,NA(),IF(Table1519[Basis year]=AH6,Table1519[Baseline AER],Table1519[Baseline AER]-Table1519[Baseline AER]*(AH6-Table1519[Basis year])/($X$42-Table1519[Basis year])))</f>
        <v>0</v>
      </c>
      <c r="AL6" s="31" t="e" cm="1">
        <f t="array" ref="AL6">IF(OR(Table1519[Basis year]&gt;AH6,AH6&gt;Table1519[Basis year]+10),NA(),IF(Table1519[Basis year]=AH6,Table1519[Baseline AER],Table1519[Baseline AER]-(Table1519[Baseline AER]-VLOOKUP(Table1519[Basis year]+10,$AH$3:$AI$42,2,0))*(AH6-Table1519[Basis year])/(10)))</f>
        <v>#N/A</v>
      </c>
    </row>
    <row r="7" spans="2:38" ht="15" thickBot="1" x14ac:dyDescent="0.35">
      <c r="B7" s="73"/>
      <c r="C7" s="23" t="s">
        <v>44</v>
      </c>
      <c r="D7" s="23" t="s">
        <v>15</v>
      </c>
      <c r="E7" s="23">
        <v>2023</v>
      </c>
      <c r="F7" s="25">
        <v>21</v>
      </c>
      <c r="G7" s="41"/>
      <c r="H7" s="26"/>
      <c r="I7" s="62" t="str">
        <f>IF(Table1518[[#This Row],[Baseline AER]]&gt;VLOOKUP(Table1518[[#This Row],[Basis year]],$AC$3:$AD$42,2,0),"Transition accelerator","Transition leader")</f>
        <v>Transition accelerator</v>
      </c>
      <c r="X7" s="34">
        <v>2015</v>
      </c>
      <c r="Y7" s="19" cm="1">
        <f t="array" ref="Y7">INDEX(Trajectories!$A$1:$AT$84,MATCH(SUBSTITUTE(Table15[Type]&amp;Table15[Size]," ",""),Trajectories!$C$1:$C$84,0),MATCH(Sheet1!$X7,Trajectories!$A$1:$AT$1,0))</f>
        <v>11.651315789473745</v>
      </c>
      <c r="Z7" s="20" t="e">
        <f>INDEX($X$3:$AB$42,MATCH(X7,$X$3:$X$42,0),MATCH($I$4,$X$3:$AB$3,0))</f>
        <v>#N/A</v>
      </c>
      <c r="AA7" s="18" t="e" cm="1">
        <f t="array" ref="AA7">IF(Table15[Basis year]&gt;X7,NA(),IF(Table15[Basis year]=X7,Table15[Baseline AER],Table15[Baseline AER]-Table15[Baseline AER]*(X7-Table15[Basis year])/($X$42-Table15[Basis year])))</f>
        <v>#N/A</v>
      </c>
      <c r="AB7" s="27" t="e" cm="1">
        <f t="array" ref="AB7">IF(OR(Table15[Basis year]&gt;X7,X7&gt;Table15[Basis year]+10),NA(),IF(Table15[Basis year]=X7,Table15[Baseline AER],Table15[Baseline AER]-(Table15[Baseline AER]-VLOOKUP(Table15[Basis year]+10,$X$3:$Y$42,2,0))*(X7-Table15[Basis year])/(10)))</f>
        <v>#N/A</v>
      </c>
      <c r="AC7" s="34">
        <v>2015</v>
      </c>
      <c r="AD7" s="19" cm="1">
        <f t="array" ref="AD7">INDEX(Trajectories!$A$1:$AT$84,MATCH(SUBSTITUTE(Table1518[Type]&amp;Table1518[Size]," ",""),Trajectories!$C$1:$C$84,0),MATCH(Sheet1!$AC7,Trajectories!$A$1:$AT$1,0))</f>
        <v>19.480263157894839</v>
      </c>
      <c r="AE7" s="20" t="e">
        <f>INDEX($AC$3:$AG$42,MATCH(AC7,$AC$3:$AC$42,0),MATCH($I$7,$AC$3:$AG$3,0))</f>
        <v>#N/A</v>
      </c>
      <c r="AF7" s="18" t="e" cm="1">
        <f t="array" ref="AF7">IF(Table1518[Basis year]&gt;AC7,NA(),IF(Table1518[Basis year]=AC7,Table1518[Baseline AER],Table1518[Baseline AER]-Table1518[Baseline AER]*(AC7-Table1518[Basis year])/($X$42-Table1518[Basis year])))</f>
        <v>#N/A</v>
      </c>
      <c r="AG7" s="31" t="e" cm="1">
        <f t="array" ref="AG7">IF(OR(Table1518[Basis year]&gt;AC7,AC7&gt;Table1518[Basis year]+10),NA(),IF(Table1518[Basis year]=AC7,Table1518[Baseline AER],Table1518[Baseline AER]-(Table1518[Baseline AER]-VLOOKUP(Table1518[Basis year]+10,$AC$3:$AD$42,2,0))*(AC7-Table1518[Basis year])/(10)))</f>
        <v>#N/A</v>
      </c>
      <c r="AH7" s="34">
        <v>2015</v>
      </c>
      <c r="AI7" s="19" t="e" cm="1">
        <f t="array" ref="AI7">INDEX(Trajectories!$A$1:$AT$84,MATCH(SUBSTITUTE(Table1519[Type]&amp;Table1519[Size]," ",""),Trajectories!$C$1:$C$84,0),MATCH(Sheet1!$AH7,Trajectories!$A$1:$AT$1,0))</f>
        <v>#N/A</v>
      </c>
      <c r="AJ7" s="20" t="e">
        <f>INDEX($AH$3:$AL$42,MATCH(AH7,$AH$3:$AH$42,0),MATCH($I$10,$AH$3:$AL$3,0))</f>
        <v>#N/A</v>
      </c>
      <c r="AK7" s="18" cm="1">
        <f t="array" ref="AK7">IF(Table1519[Basis year]&gt;AH7,NA(),IF(Table1519[Basis year]=AH7,Table1519[Baseline AER],Table1519[Baseline AER]-Table1519[Baseline AER]*(AH7-Table1519[Basis year])/($X$42-Table1519[Basis year])))</f>
        <v>0</v>
      </c>
      <c r="AL7" s="31" t="e" cm="1">
        <f t="array" ref="AL7">IF(OR(Table1519[Basis year]&gt;AH7,AH7&gt;Table1519[Basis year]+10),NA(),IF(Table1519[Basis year]=AH7,Table1519[Baseline AER],Table1519[Baseline AER]-(Table1519[Baseline AER]-VLOOKUP(Table1519[Basis year]+10,$AH$3:$AI$42,2,0))*(AH7-Table1519[Basis year])/(10)))</f>
        <v>#N/A</v>
      </c>
    </row>
    <row r="8" spans="2:38" ht="15" thickBot="1" x14ac:dyDescent="0.35">
      <c r="X8" s="34">
        <v>2016</v>
      </c>
      <c r="Y8" s="19" cm="1">
        <f t="array" ref="Y8">INDEX(Trajectories!$A$1:$AT$84,MATCH(SUBSTITUTE(Table15[Type]&amp;Table15[Size]," ",""),Trajectories!$C$1:$C$84,0),MATCH(Sheet1!$X8,Trajectories!$A$1:$AT$1,0))</f>
        <v>11.318421052631631</v>
      </c>
      <c r="Z8" s="20" t="e">
        <f>INDEX($X$3:$AB$42,MATCH(X8,$X$3:$X$42,0),MATCH($I$4,$X$3:$AB$3,0))</f>
        <v>#N/A</v>
      </c>
      <c r="AA8" s="18" t="e" cm="1">
        <f t="array" ref="AA8">IF(Table15[Basis year]&gt;X8,NA(),IF(Table15[Basis year]=X8,Table15[Baseline AER],Table15[Baseline AER]-Table15[Baseline AER]*(X8-Table15[Basis year])/($X$42-Table15[Basis year])))</f>
        <v>#N/A</v>
      </c>
      <c r="AB8" s="27" t="e" cm="1">
        <f t="array" ref="AB8">IF(OR(Table15[Basis year]&gt;X8,X8&gt;Table15[Basis year]+10),NA(),IF(Table15[Basis year]=X8,Table15[Baseline AER],Table15[Baseline AER]-(Table15[Baseline AER]-VLOOKUP(Table15[Basis year]+10,$X$3:$Y$42,2,0))*(X8-Table15[Basis year])/(10)))</f>
        <v>#N/A</v>
      </c>
      <c r="AC8" s="34">
        <v>2016</v>
      </c>
      <c r="AD8" s="19" cm="1">
        <f t="array" ref="AD8">INDEX(Trajectories!$A$1:$AT$84,MATCH(SUBSTITUTE(Table1518[Type]&amp;Table1518[Size]," ",""),Trajectories!$C$1:$C$84,0),MATCH(Sheet1!$AC8,Trajectories!$A$1:$AT$1,0))</f>
        <v>18.923684210526403</v>
      </c>
      <c r="AE8" s="20" t="e">
        <f>INDEX($AC$3:$AG$42,MATCH(AC8,$AC$3:$AC$42,0),MATCH($I$7,$AC$3:$AG$3,0))</f>
        <v>#N/A</v>
      </c>
      <c r="AF8" s="18" t="e" cm="1">
        <f t="array" ref="AF8">IF(Table1518[Basis year]&gt;AC8,NA(),IF(Table1518[Basis year]=AC8,Table1518[Baseline AER],Table1518[Baseline AER]-Table1518[Baseline AER]*(AC8-Table1518[Basis year])/($X$42-Table1518[Basis year])))</f>
        <v>#N/A</v>
      </c>
      <c r="AG8" s="31" t="e" cm="1">
        <f t="array" ref="AG8">IF(OR(Table1518[Basis year]&gt;AC8,AC8&gt;Table1518[Basis year]+10),NA(),IF(Table1518[Basis year]=AC8,Table1518[Baseline AER],Table1518[Baseline AER]-(Table1518[Baseline AER]-VLOOKUP(Table1518[Basis year]+10,$AC$3:$AD$42,2,0))*(AC8-Table1518[Basis year])/(10)))</f>
        <v>#N/A</v>
      </c>
      <c r="AH8" s="34">
        <v>2016</v>
      </c>
      <c r="AI8" s="19" t="e" cm="1">
        <f t="array" ref="AI8">INDEX(Trajectories!$A$1:$AT$84,MATCH(SUBSTITUTE(Table1519[Type]&amp;Table1519[Size]," ",""),Trajectories!$C$1:$C$84,0),MATCH(Sheet1!$AH8,Trajectories!$A$1:$AT$1,0))</f>
        <v>#N/A</v>
      </c>
      <c r="AJ8" s="20" t="e">
        <f>INDEX($AH$3:$AL$42,MATCH(AH8,$AH$3:$AH$42,0),MATCH($I$10,$AH$3:$AL$3,0))</f>
        <v>#N/A</v>
      </c>
      <c r="AK8" s="18" cm="1">
        <f t="array" ref="AK8">IF(Table1519[Basis year]&gt;AH8,NA(),IF(Table1519[Basis year]=AH8,Table1519[Baseline AER],Table1519[Baseline AER]-Table1519[Baseline AER]*(AH8-Table1519[Basis year])/($X$42-Table1519[Basis year])))</f>
        <v>0</v>
      </c>
      <c r="AL8" s="31" t="e" cm="1">
        <f t="array" ref="AL8">IF(OR(Table1519[Basis year]&gt;AH8,AH8&gt;Table1519[Basis year]+10),NA(),IF(Table1519[Basis year]=AH8,Table1519[Baseline AER],Table1519[Baseline AER]-(Table1519[Baseline AER]-VLOOKUP(Table1519[Basis year]+10,$AH$3:$AI$42,2,0))*(AH8-Table1519[Basis year])/(10)))</f>
        <v>#N/A</v>
      </c>
    </row>
    <row r="9" spans="2:38" ht="15" thickBot="1" x14ac:dyDescent="0.35">
      <c r="B9" s="72" t="s">
        <v>94</v>
      </c>
      <c r="C9" s="23" t="s">
        <v>7</v>
      </c>
      <c r="D9" s="23" t="s">
        <v>60</v>
      </c>
      <c r="E9" s="23" t="s">
        <v>75</v>
      </c>
      <c r="F9" s="23" t="s">
        <v>76</v>
      </c>
      <c r="G9" t="s">
        <v>84</v>
      </c>
      <c r="X9" s="34">
        <v>2017</v>
      </c>
      <c r="Y9" s="19" cm="1">
        <f t="array" ref="Y9">INDEX(Trajectories!$A$1:$AT$84,MATCH(SUBSTITUTE(Table15[Type]&amp;Table15[Size]," ",""),Trajectories!$C$1:$C$84,0),MATCH(Sheet1!$X9,Trajectories!$A$1:$AT$1,0))</f>
        <v>10.985526315789517</v>
      </c>
      <c r="Z9" s="20" t="e">
        <f>INDEX($X$3:$AB$42,MATCH(X9,$X$3:$X$42,0),MATCH($I$4,$X$3:$AB$3,0))</f>
        <v>#N/A</v>
      </c>
      <c r="AA9" s="18" t="e" cm="1">
        <f t="array" ref="AA9">IF(Table15[Basis year]&gt;X9,NA(),IF(Table15[Basis year]=X9,Table15[Baseline AER],Table15[Baseline AER]-Table15[Baseline AER]*(X9-Table15[Basis year])/($X$42-Table15[Basis year])))</f>
        <v>#N/A</v>
      </c>
      <c r="AB9" s="27" t="e" cm="1">
        <f t="array" ref="AB9">IF(OR(Table15[Basis year]&gt;X9,X9&gt;Table15[Basis year]+10),NA(),IF(Table15[Basis year]=X9,Table15[Baseline AER],Table15[Baseline AER]-(Table15[Baseline AER]-VLOOKUP(Table15[Basis year]+10,$X$3:$Y$42,2,0))*(X9-Table15[Basis year])/(10)))</f>
        <v>#N/A</v>
      </c>
      <c r="AC9" s="34">
        <v>2017</v>
      </c>
      <c r="AD9" s="19" cm="1">
        <f t="array" ref="AD9">INDEX(Trajectories!$A$1:$AT$84,MATCH(SUBSTITUTE(Table1518[Type]&amp;Table1518[Size]," ",""),Trajectories!$C$1:$C$84,0),MATCH(Sheet1!$AC9,Trajectories!$A$1:$AT$1,0))</f>
        <v>18.367105263157963</v>
      </c>
      <c r="AE9" s="20" t="e">
        <f>INDEX($AC$3:$AG$42,MATCH(AC9,$AC$3:$AC$42,0),MATCH($I$7,$AC$3:$AG$3,0))</f>
        <v>#N/A</v>
      </c>
      <c r="AF9" s="18" t="e" cm="1">
        <f t="array" ref="AF9">IF(Table1518[Basis year]&gt;AC9,NA(),IF(Table1518[Basis year]=AC9,Table1518[Baseline AER],Table1518[Baseline AER]-Table1518[Baseline AER]*(AC9-Table1518[Basis year])/($X$42-Table1518[Basis year])))</f>
        <v>#N/A</v>
      </c>
      <c r="AG9" s="31" t="e" cm="1">
        <f t="array" ref="AG9">IF(OR(Table1518[Basis year]&gt;AC9,AC9&gt;Table1518[Basis year]+10),NA(),IF(Table1518[Basis year]=AC9,Table1518[Baseline AER],Table1518[Baseline AER]-(Table1518[Baseline AER]-VLOOKUP(Table1518[Basis year]+10,$AC$3:$AD$42,2,0))*(AC9-Table1518[Basis year])/(10)))</f>
        <v>#N/A</v>
      </c>
      <c r="AH9" s="34">
        <v>2017</v>
      </c>
      <c r="AI9" s="19" t="e" cm="1">
        <f t="array" ref="AI9">INDEX(Trajectories!$A$1:$AT$84,MATCH(SUBSTITUTE(Table1519[Type]&amp;Table1519[Size]," ",""),Trajectories!$C$1:$C$84,0),MATCH(Sheet1!$AH9,Trajectories!$A$1:$AT$1,0))</f>
        <v>#N/A</v>
      </c>
      <c r="AJ9" s="20" t="e">
        <f>INDEX($AH$3:$AL$42,MATCH(AH9,$AH$3:$AH$42,0),MATCH($I$10,$AH$3:$AL$3,0))</f>
        <v>#N/A</v>
      </c>
      <c r="AK9" s="18" cm="1">
        <f t="array" ref="AK9">IF(Table1519[Basis year]&gt;AH9,NA(),IF(Table1519[Basis year]=AH9,Table1519[Baseline AER],Table1519[Baseline AER]-Table1519[Baseline AER]*(AH9-Table1519[Basis year])/($X$42-Table1519[Basis year])))</f>
        <v>0</v>
      </c>
      <c r="AL9" s="31" t="e" cm="1">
        <f t="array" ref="AL9">IF(OR(Table1519[Basis year]&gt;AH9,AH9&gt;Table1519[Basis year]+10),NA(),IF(Table1519[Basis year]=AH9,Table1519[Baseline AER],Table1519[Baseline AER]-(Table1519[Baseline AER]-VLOOKUP(Table1519[Basis year]+10,$AH$3:$AI$42,2,0))*(AH9-Table1519[Basis year])/(10)))</f>
        <v>#N/A</v>
      </c>
    </row>
    <row r="10" spans="2:38" ht="15" thickBot="1" x14ac:dyDescent="0.35">
      <c r="B10" s="73"/>
      <c r="C10" s="23" t="s">
        <v>88</v>
      </c>
      <c r="D10" s="23" t="s">
        <v>52</v>
      </c>
      <c r="E10" s="23"/>
      <c r="F10" s="25"/>
      <c r="G10" s="41"/>
      <c r="H10" s="26"/>
      <c r="I10" s="62" t="e">
        <f>IF(Table1519[[#This Row],[Baseline AER]]&gt;VLOOKUP(Table1519[[#This Row],[Basis year]],$AH$3:$AI$42,2,0),"Transition accelerator","Transition leader")</f>
        <v>#N/A</v>
      </c>
      <c r="X10" s="34">
        <v>2018</v>
      </c>
      <c r="Y10" s="19" cm="1">
        <f t="array" ref="Y10">INDEX(Trajectories!$A$1:$AT$84,MATCH(SUBSTITUTE(Table15[Type]&amp;Table15[Size]," ",""),Trajectories!$C$1:$C$84,0),MATCH(Sheet1!$X10,Trajectories!$A$1:$AT$1,0))</f>
        <v>10.652631578947402</v>
      </c>
      <c r="Z10" s="20" t="e">
        <f>INDEX($X$3:$AB$42,MATCH(X10,$X$3:$X$42,0),MATCH($I$4,$X$3:$AB$3,0))</f>
        <v>#N/A</v>
      </c>
      <c r="AA10" s="18" t="e" cm="1">
        <f t="array" ref="AA10">IF(Table15[Basis year]&gt;X10,NA(),IF(Table15[Basis year]=X10,Table15[Baseline AER],Table15[Baseline AER]-Table15[Baseline AER]*(X10-Table15[Basis year])/($X$42-Table15[Basis year])))</f>
        <v>#N/A</v>
      </c>
      <c r="AB10" s="27" t="e" cm="1">
        <f t="array" ref="AB10">IF(OR(Table15[Basis year]&gt;X10,X10&gt;Table15[Basis year]+10),NA(),IF(Table15[Basis year]=X10,Table15[Baseline AER],Table15[Baseline AER]-(Table15[Baseline AER]-VLOOKUP(Table15[Basis year]+10,$X$3:$Y$42,2,0))*(X10-Table15[Basis year])/(10)))</f>
        <v>#N/A</v>
      </c>
      <c r="AC10" s="34">
        <v>2018</v>
      </c>
      <c r="AD10" s="19" cm="1">
        <f t="array" ref="AD10">INDEX(Trajectories!$A$1:$AT$84,MATCH(SUBSTITUTE(Table1518[Type]&amp;Table1518[Size]," ",""),Trajectories!$C$1:$C$84,0),MATCH(Sheet1!$AC10,Trajectories!$A$1:$AT$1,0))</f>
        <v>17.810526315789527</v>
      </c>
      <c r="AE10" s="20" t="e">
        <f>INDEX($AC$3:$AG$42,MATCH(AC10,$AC$3:$AC$42,0),MATCH($I$7,$AC$3:$AG$3,0))</f>
        <v>#N/A</v>
      </c>
      <c r="AF10" s="18" t="e" cm="1">
        <f t="array" ref="AF10">IF(Table1518[Basis year]&gt;AC10,NA(),IF(Table1518[Basis year]=AC10,Table1518[Baseline AER],Table1518[Baseline AER]-Table1518[Baseline AER]*(AC10-Table1518[Basis year])/($X$42-Table1518[Basis year])))</f>
        <v>#N/A</v>
      </c>
      <c r="AG10" s="31" t="e" cm="1">
        <f t="array" ref="AG10">IF(OR(Table1518[Basis year]&gt;AC10,AC10&gt;Table1518[Basis year]+10),NA(),IF(Table1518[Basis year]=AC10,Table1518[Baseline AER],Table1518[Baseline AER]-(Table1518[Baseline AER]-VLOOKUP(Table1518[Basis year]+10,$AC$3:$AD$42,2,0))*(AC10-Table1518[Basis year])/(10)))</f>
        <v>#N/A</v>
      </c>
      <c r="AH10" s="34">
        <v>2018</v>
      </c>
      <c r="AI10" s="19" t="e" cm="1">
        <f t="array" ref="AI10">INDEX(Trajectories!$A$1:$AT$84,MATCH(SUBSTITUTE(Table1519[Type]&amp;Table1519[Size]," ",""),Trajectories!$C$1:$C$84,0),MATCH(Sheet1!$AH10,Trajectories!$A$1:$AT$1,0))</f>
        <v>#N/A</v>
      </c>
      <c r="AJ10" s="20" t="e">
        <f>INDEX($AH$3:$AL$42,MATCH(AH10,$AH$3:$AH$42,0),MATCH($I$10,$AH$3:$AL$3,0))</f>
        <v>#N/A</v>
      </c>
      <c r="AK10" s="18" cm="1">
        <f t="array" ref="AK10">IF(Table1519[Basis year]&gt;AH10,NA(),IF(Table1519[Basis year]=AH10,Table1519[Baseline AER],Table1519[Baseline AER]-Table1519[Baseline AER]*(AH10-Table1519[Basis year])/($X$42-Table1519[Basis year])))</f>
        <v>0</v>
      </c>
      <c r="AL10" s="31" t="e" cm="1">
        <f t="array" ref="AL10">IF(OR(Table1519[Basis year]&gt;AH10,AH10&gt;Table1519[Basis year]+10),NA(),IF(Table1519[Basis year]=AH10,Table1519[Baseline AER],Table1519[Baseline AER]-(Table1519[Baseline AER]-VLOOKUP(Table1519[Basis year]+10,$AH$3:$AI$42,2,0))*(AH10-Table1519[Basis year])/(10)))</f>
        <v>#N/A</v>
      </c>
    </row>
    <row r="11" spans="2:38" x14ac:dyDescent="0.3">
      <c r="C11" s="23"/>
      <c r="D11" s="23"/>
      <c r="E11" s="23"/>
      <c r="F11" s="25"/>
      <c r="G11" s="41"/>
      <c r="H11" s="23"/>
      <c r="I11" s="21"/>
      <c r="X11" s="34">
        <v>2019</v>
      </c>
      <c r="Y11" s="19" cm="1">
        <f t="array" ref="Y11">INDEX(Trajectories!$A$1:$AT$84,MATCH(SUBSTITUTE(Table15[Type]&amp;Table15[Size]," ",""),Trajectories!$C$1:$C$84,0),MATCH(Sheet1!$X11,Trajectories!$A$1:$AT$1,0))</f>
        <v>10.319736842105288</v>
      </c>
      <c r="Z11" s="20" t="e">
        <f>INDEX($X$3:$AB$42,MATCH(X11,$X$3:$X$42,0),MATCH($I$4,$X$3:$AB$3,0))</f>
        <v>#N/A</v>
      </c>
      <c r="AA11" s="18" t="e" cm="1">
        <f t="array" ref="AA11">IF(Table15[Basis year]&gt;X11,NA(),IF(Table15[Basis year]=X11,Table15[Baseline AER],Table15[Baseline AER]-Table15[Baseline AER]*(X11-Table15[Basis year])/($X$42-Table15[Basis year])))</f>
        <v>#N/A</v>
      </c>
      <c r="AB11" s="27" t="e" cm="1">
        <f t="array" ref="AB11">IF(OR(Table15[Basis year]&gt;X11,X11&gt;Table15[Basis year]+10),NA(),IF(Table15[Basis year]=X11,Table15[Baseline AER],Table15[Baseline AER]-(Table15[Baseline AER]-VLOOKUP(Table15[Basis year]+10,$X$3:$Y$42,2,0))*(X11-Table15[Basis year])/(10)))</f>
        <v>#N/A</v>
      </c>
      <c r="AC11" s="34">
        <v>2019</v>
      </c>
      <c r="AD11" s="19" cm="1">
        <f t="array" ref="AD11">INDEX(Trajectories!$A$1:$AT$84,MATCH(SUBSTITUTE(Table1518[Type]&amp;Table1518[Size]," ",""),Trajectories!$C$1:$C$84,0),MATCH(Sheet1!$AC11,Trajectories!$A$1:$AT$1,0))</f>
        <v>17.253947368421091</v>
      </c>
      <c r="AE11" s="20" t="e">
        <f>INDEX($AC$3:$AG$42,MATCH(AC11,$AC$3:$AC$42,0),MATCH($I$7,$AC$3:$AG$3,0))</f>
        <v>#N/A</v>
      </c>
      <c r="AF11" s="18" t="e" cm="1">
        <f t="array" ref="AF11">IF(Table1518[Basis year]&gt;AC11,NA(),IF(Table1518[Basis year]=AC11,Table1518[Baseline AER],Table1518[Baseline AER]-Table1518[Baseline AER]*(AC11-Table1518[Basis year])/($X$42-Table1518[Basis year])))</f>
        <v>#N/A</v>
      </c>
      <c r="AG11" s="31" t="e" cm="1">
        <f t="array" ref="AG11">IF(OR(Table1518[Basis year]&gt;AC11,AC11&gt;Table1518[Basis year]+10),NA(),IF(Table1518[Basis year]=AC11,Table1518[Baseline AER],Table1518[Baseline AER]-(Table1518[Baseline AER]-VLOOKUP(Table1518[Basis year]+10,$AC$3:$AD$42,2,0))*(AC11-Table1518[Basis year])/(10)))</f>
        <v>#N/A</v>
      </c>
      <c r="AH11" s="34">
        <v>2019</v>
      </c>
      <c r="AI11" s="19" t="e" cm="1">
        <f t="array" ref="AI11">INDEX(Trajectories!$A$1:$AT$84,MATCH(SUBSTITUTE(Table1519[Type]&amp;Table1519[Size]," ",""),Trajectories!$C$1:$C$84,0),MATCH(Sheet1!$AH11,Trajectories!$A$1:$AT$1,0))</f>
        <v>#N/A</v>
      </c>
      <c r="AJ11" s="20" t="e">
        <f>INDEX($AH$3:$AL$42,MATCH(AH11,$AH$3:$AH$42,0),MATCH($I$10,$AH$3:$AL$3,0))</f>
        <v>#N/A</v>
      </c>
      <c r="AK11" s="18" cm="1">
        <f t="array" ref="AK11">IF(Table1519[Basis year]&gt;AH11,NA(),IF(Table1519[Basis year]=AH11,Table1519[Baseline AER],Table1519[Baseline AER]-Table1519[Baseline AER]*(AH11-Table1519[Basis year])/($X$42-Table1519[Basis year])))</f>
        <v>0</v>
      </c>
      <c r="AL11" s="31" t="e" cm="1">
        <f t="array" ref="AL11">IF(OR(Table1519[Basis year]&gt;AH11,AH11&gt;Table1519[Basis year]+10),NA(),IF(Table1519[Basis year]=AH11,Table1519[Baseline AER],Table1519[Baseline AER]-(Table1519[Baseline AER]-VLOOKUP(Table1519[Basis year]+10,$AH$3:$AI$42,2,0))*(AH11-Table1519[Basis year])/(10)))</f>
        <v>#N/A</v>
      </c>
    </row>
    <row r="12" spans="2:38" x14ac:dyDescent="0.3">
      <c r="X12" s="34">
        <v>2020</v>
      </c>
      <c r="Y12" s="19" cm="1">
        <f t="array" ref="Y12">INDEX(Trajectories!$A$1:$AT$84,MATCH(SUBSTITUTE(Table15[Type]&amp;Table15[Size]," ",""),Trajectories!$C$1:$C$84,0),MATCH(Sheet1!$X12,Trajectories!$A$1:$AT$1,0))</f>
        <v>9.9868421052631717</v>
      </c>
      <c r="Z12" s="20" t="e">
        <f>INDEX($X$3:$AB$42,MATCH(X12,$X$3:$X$42,0),MATCH($I$4,$X$3:$AB$3,0))</f>
        <v>#N/A</v>
      </c>
      <c r="AA12" s="18" t="e" cm="1">
        <f t="array" ref="AA12">IF(Table15[Basis year]&gt;X12,NA(),IF(Table15[Basis year]=X12,Table15[Baseline AER],Table15[Baseline AER]-Table15[Baseline AER]*(X12-Table15[Basis year])/($X$42-Table15[Basis year])))</f>
        <v>#N/A</v>
      </c>
      <c r="AB12" s="27" t="e" cm="1">
        <f t="array" ref="AB12">IF(OR(Table15[Basis year]&gt;X12,X12&gt;Table15[Basis year]+10),NA(),IF(Table15[Basis year]=X12,Table15[Baseline AER],Table15[Baseline AER]-(Table15[Baseline AER]-VLOOKUP(Table15[Basis year]+10,$X$3:$Y$42,2,0))*(X12-Table15[Basis year])/(10)))</f>
        <v>#N/A</v>
      </c>
      <c r="AC12" s="34">
        <v>2020</v>
      </c>
      <c r="AD12" s="19" cm="1">
        <f t="array" ref="AD12">INDEX(Trajectories!$A$1:$AT$84,MATCH(SUBSTITUTE(Table1518[Type]&amp;Table1518[Size]," ",""),Trajectories!$C$1:$C$84,0),MATCH(Sheet1!$AC12,Trajectories!$A$1:$AT$1,0))</f>
        <v>16.697368421052655</v>
      </c>
      <c r="AE12" s="20" t="e">
        <f>INDEX($AC$3:$AG$42,MATCH(AC12,$AC$3:$AC$42,0),MATCH($I$7,$AC$3:$AG$3,0))</f>
        <v>#N/A</v>
      </c>
      <c r="AF12" s="18" t="e" cm="1">
        <f t="array" ref="AF12">IF(Table1518[Basis year]&gt;AC12,NA(),IF(Table1518[Basis year]=AC12,Table1518[Baseline AER],Table1518[Baseline AER]-Table1518[Baseline AER]*(AC12-Table1518[Basis year])/($X$42-Table1518[Basis year])))</f>
        <v>#N/A</v>
      </c>
      <c r="AG12" s="31" t="e" cm="1">
        <f t="array" ref="AG12">IF(OR(Table1518[Basis year]&gt;AC12,AC12&gt;Table1518[Basis year]+10),NA(),IF(Table1518[Basis year]=AC12,Table1518[Baseline AER],Table1518[Baseline AER]-(Table1518[Baseline AER]-VLOOKUP(Table1518[Basis year]+10,$AC$3:$AD$42,2,0))*(AC12-Table1518[Basis year])/(10)))</f>
        <v>#N/A</v>
      </c>
      <c r="AH12" s="34">
        <v>2020</v>
      </c>
      <c r="AI12" s="19" t="e" cm="1">
        <f t="array" ref="AI12">INDEX(Trajectories!$A$1:$AT$84,MATCH(SUBSTITUTE(Table1519[Type]&amp;Table1519[Size]," ",""),Trajectories!$C$1:$C$84,0),MATCH(Sheet1!$AH12,Trajectories!$A$1:$AT$1,0))</f>
        <v>#N/A</v>
      </c>
      <c r="AJ12" s="20" t="e">
        <f>INDEX($AH$3:$AL$42,MATCH(AH12,$AH$3:$AH$42,0),MATCH($I$10,$AH$3:$AL$3,0))</f>
        <v>#N/A</v>
      </c>
      <c r="AK12" s="18" cm="1">
        <f t="array" ref="AK12">IF(Table1519[Basis year]&gt;AH12,NA(),IF(Table1519[Basis year]=AH12,Table1519[Baseline AER],Table1519[Baseline AER]-Table1519[Baseline AER]*(AH12-Table1519[Basis year])/($X$42-Table1519[Basis year])))</f>
        <v>0</v>
      </c>
      <c r="AL12" s="31" t="e" cm="1">
        <f t="array" ref="AL12">IF(OR(Table1519[Basis year]&gt;AH12,AH12&gt;Table1519[Basis year]+10),NA(),IF(Table1519[Basis year]=AH12,Table1519[Baseline AER],Table1519[Baseline AER]-(Table1519[Baseline AER]-VLOOKUP(Table1519[Basis year]+10,$AH$3:$AI$42,2,0))*(AH12-Table1519[Basis year])/(10)))</f>
        <v>#N/A</v>
      </c>
    </row>
    <row r="13" spans="2:38" x14ac:dyDescent="0.3">
      <c r="X13" s="34">
        <v>2021</v>
      </c>
      <c r="Y13" s="19" cm="1">
        <f t="array" ref="Y13">INDEX(Trajectories!$A$1:$AT$84,MATCH(SUBSTITUTE(Table15[Type]&amp;Table15[Size]," ",""),Trajectories!$C$1:$C$84,0),MATCH(Sheet1!$X13,Trajectories!$A$1:$AT$1,0))</f>
        <v>9.6539473684210577</v>
      </c>
      <c r="Z13" s="20" t="e">
        <f>INDEX($X$3:$AB$42,MATCH(X13,$X$3:$X$42,0),MATCH($I$4,$X$3:$AB$3,0))</f>
        <v>#N/A</v>
      </c>
      <c r="AA13" s="18" t="e" cm="1">
        <f t="array" ref="AA13">IF(Table15[Basis year]&gt;X13,NA(),IF(Table15[Basis year]=X13,Table15[Baseline AER],Table15[Baseline AER]-Table15[Baseline AER]*(X13-Table15[Basis year])/($X$42-Table15[Basis year])))</f>
        <v>#N/A</v>
      </c>
      <c r="AB13" s="27" t="e" cm="1">
        <f t="array" ref="AB13">IF(OR(Table15[Basis year]&gt;X13,X13&gt;Table15[Basis year]+10),NA(),IF(Table15[Basis year]=X13,Table15[Baseline AER],Table15[Baseline AER]-(Table15[Baseline AER]-VLOOKUP(Table15[Basis year]+10,$X$3:$Y$42,2,0))*(X13-Table15[Basis year])/(10)))</f>
        <v>#N/A</v>
      </c>
      <c r="AC13" s="34">
        <v>2021</v>
      </c>
      <c r="AD13" s="19" cm="1">
        <f t="array" ref="AD13">INDEX(Trajectories!$A$1:$AT$84,MATCH(SUBSTITUTE(Table1518[Type]&amp;Table1518[Size]," ",""),Trajectories!$C$1:$C$84,0),MATCH(Sheet1!$AC13,Trajectories!$A$1:$AT$1,0))</f>
        <v>16.140789473684219</v>
      </c>
      <c r="AE13" s="20" t="e">
        <f>INDEX($AC$3:$AG$42,MATCH(AC13,$AC$3:$AC$42,0),MATCH($I$7,$AC$3:$AG$3,0))</f>
        <v>#N/A</v>
      </c>
      <c r="AF13" s="18" t="e" cm="1">
        <f t="array" ref="AF13">IF(Table1518[Basis year]&gt;AC13,NA(),IF(Table1518[Basis year]=AC13,Table1518[Baseline AER],Table1518[Baseline AER]-Table1518[Baseline AER]*(AC13-Table1518[Basis year])/($X$42-Table1518[Basis year])))</f>
        <v>#N/A</v>
      </c>
      <c r="AG13" s="31" t="e" cm="1">
        <f t="array" ref="AG13">IF(OR(Table1518[Basis year]&gt;AC13,AC13&gt;Table1518[Basis year]+10),NA(),IF(Table1518[Basis year]=AC13,Table1518[Baseline AER],Table1518[Baseline AER]-(Table1518[Baseline AER]-VLOOKUP(Table1518[Basis year]+10,$AC$3:$AD$42,2,0))*(AC13-Table1518[Basis year])/(10)))</f>
        <v>#N/A</v>
      </c>
      <c r="AH13" s="34">
        <v>2021</v>
      </c>
      <c r="AI13" s="19" t="e" cm="1">
        <f t="array" ref="AI13">INDEX(Trajectories!$A$1:$AT$84,MATCH(SUBSTITUTE(Table1519[Type]&amp;Table1519[Size]," ",""),Trajectories!$C$1:$C$84,0),MATCH(Sheet1!$AH13,Trajectories!$A$1:$AT$1,0))</f>
        <v>#N/A</v>
      </c>
      <c r="AJ13" s="20" t="e">
        <f>INDEX($AH$3:$AL$42,MATCH(AH13,$AH$3:$AH$42,0),MATCH($I$10,$AH$3:$AL$3,0))</f>
        <v>#N/A</v>
      </c>
      <c r="AK13" s="18" cm="1">
        <f t="array" ref="AK13">IF(Table1519[Basis year]&gt;AH13,NA(),IF(Table1519[Basis year]=AH13,Table1519[Baseline AER],Table1519[Baseline AER]-Table1519[Baseline AER]*(AH13-Table1519[Basis year])/($X$42-Table1519[Basis year])))</f>
        <v>0</v>
      </c>
      <c r="AL13" s="31" t="e" cm="1">
        <f t="array" ref="AL13">IF(OR(Table1519[Basis year]&gt;AH13,AH13&gt;Table1519[Basis year]+10),NA(),IF(Table1519[Basis year]=AH13,Table1519[Baseline AER],Table1519[Baseline AER]-(Table1519[Baseline AER]-VLOOKUP(Table1519[Basis year]+10,$AH$3:$AI$42,2,0))*(AH13-Table1519[Basis year])/(10)))</f>
        <v>#N/A</v>
      </c>
    </row>
    <row r="14" spans="2:38" x14ac:dyDescent="0.3">
      <c r="X14" s="34">
        <v>2022</v>
      </c>
      <c r="Y14" s="19" cm="1">
        <f t="array" ref="Y14">INDEX(Trajectories!$A$1:$AT$84,MATCH(SUBSTITUTE(Table15[Type]&amp;Table15[Size]," ",""),Trajectories!$C$1:$C$84,0),MATCH(Sheet1!$X14,Trajectories!$A$1:$AT$1,0))</f>
        <v>9.3210526315789437</v>
      </c>
      <c r="Z14" s="20" t="e">
        <f>INDEX($X$3:$AB$42,MATCH(X14,$X$3:$X$42,0),MATCH($I$4,$X$3:$AB$3,0))</f>
        <v>#N/A</v>
      </c>
      <c r="AA14" s="18" t="e" cm="1">
        <f t="array" ref="AA14">IF(Table15[Basis year]&gt;X14,NA(),IF(Table15[Basis year]=X14,Table15[Baseline AER],Table15[Baseline AER]-Table15[Baseline AER]*(X14-Table15[Basis year])/($X$42-Table15[Basis year])))</f>
        <v>#N/A</v>
      </c>
      <c r="AB14" s="27" t="e" cm="1">
        <f t="array" ref="AB14">IF(OR(Table15[Basis year]&gt;X14,X14&gt;Table15[Basis year]+10),NA(),IF(Table15[Basis year]=X14,Table15[Baseline AER],Table15[Baseline AER]-(Table15[Baseline AER]-VLOOKUP(Table15[Basis year]+10,$X$3:$Y$42,2,0))*(X14-Table15[Basis year])/(10)))</f>
        <v>#N/A</v>
      </c>
      <c r="AC14" s="34">
        <v>2022</v>
      </c>
      <c r="AD14" s="19" cm="1">
        <f t="array" ref="AD14">INDEX(Trajectories!$A$1:$AT$84,MATCH(SUBSTITUTE(Table1518[Type]&amp;Table1518[Size]," ",""),Trajectories!$C$1:$C$84,0),MATCH(Sheet1!$AC14,Trajectories!$A$1:$AT$1,0))</f>
        <v>15.584210526315781</v>
      </c>
      <c r="AE14" s="20" t="e">
        <f>INDEX($AC$3:$AG$42,MATCH(AC14,$AC$3:$AC$42,0),MATCH($I$7,$AC$3:$AG$3,0))</f>
        <v>#N/A</v>
      </c>
      <c r="AF14" s="18" t="e" cm="1">
        <f t="array" ref="AF14">IF(Table1518[Basis year]&gt;AC14,NA(),IF(Table1518[Basis year]=AC14,Table1518[Baseline AER],Table1518[Baseline AER]-Table1518[Baseline AER]*(AC14-Table1518[Basis year])/($X$42-Table1518[Basis year])))</f>
        <v>#N/A</v>
      </c>
      <c r="AG14" s="31" t="e" cm="1">
        <f t="array" ref="AG14">IF(OR(Table1518[Basis year]&gt;AC14,AC14&gt;Table1518[Basis year]+10),NA(),IF(Table1518[Basis year]=AC14,Table1518[Baseline AER],Table1518[Baseline AER]-(Table1518[Baseline AER]-VLOOKUP(Table1518[Basis year]+10,$AC$3:$AD$42,2,0))*(AC14-Table1518[Basis year])/(10)))</f>
        <v>#N/A</v>
      </c>
      <c r="AH14" s="34">
        <v>2022</v>
      </c>
      <c r="AI14" s="19" t="e" cm="1">
        <f t="array" ref="AI14">INDEX(Trajectories!$A$1:$AT$84,MATCH(SUBSTITUTE(Table1519[Type]&amp;Table1519[Size]," ",""),Trajectories!$C$1:$C$84,0),MATCH(Sheet1!$AH14,Trajectories!$A$1:$AT$1,0))</f>
        <v>#N/A</v>
      </c>
      <c r="AJ14" s="20" t="e">
        <f>INDEX($AH$3:$AL$42,MATCH(AH14,$AH$3:$AH$42,0),MATCH($I$10,$AH$3:$AL$3,0))</f>
        <v>#N/A</v>
      </c>
      <c r="AK14" s="18" cm="1">
        <f t="array" ref="AK14">IF(Table1519[Basis year]&gt;AH14,NA(),IF(Table1519[Basis year]=AH14,Table1519[Baseline AER],Table1519[Baseline AER]-Table1519[Baseline AER]*(AH14-Table1519[Basis year])/($X$42-Table1519[Basis year])))</f>
        <v>0</v>
      </c>
      <c r="AL14" s="31" t="e" cm="1">
        <f t="array" ref="AL14">IF(OR(Table1519[Basis year]&gt;AH14,AH14&gt;Table1519[Basis year]+10),NA(),IF(Table1519[Basis year]=AH14,Table1519[Baseline AER],Table1519[Baseline AER]-(Table1519[Baseline AER]-VLOOKUP(Table1519[Basis year]+10,$AH$3:$AI$42,2,0))*(AH14-Table1519[Basis year])/(10)))</f>
        <v>#N/A</v>
      </c>
    </row>
    <row r="15" spans="2:38" x14ac:dyDescent="0.3">
      <c r="X15" s="34">
        <v>2023</v>
      </c>
      <c r="Y15" s="19" cm="1">
        <f t="array" ref="Y15">INDEX(Trajectories!$A$1:$AT$84,MATCH(SUBSTITUTE(Table15[Type]&amp;Table15[Size]," ",""),Trajectories!$C$1:$C$84,0),MATCH(Sheet1!$X15,Trajectories!$A$1:$AT$1,0))</f>
        <v>8.9881578947368279</v>
      </c>
      <c r="Z15" s="20">
        <f>INDEX($X$3:$AB$42,MATCH(X15,$X$3:$X$42,0),MATCH($I$4,$X$3:$AB$3,0))</f>
        <v>12</v>
      </c>
      <c r="AA15" s="18" cm="1">
        <f t="array" ref="AA15">IF(Table15[Basis year]&gt;X15,NA(),IF(Table15[Basis year]=X15,Table15[Baseline AER],Table15[Baseline AER]-Table15[Baseline AER]*(X15-Table15[Basis year])/($X$42-Table15[Basis year])))</f>
        <v>12</v>
      </c>
      <c r="AB15" s="27" cm="1">
        <f t="array" ref="AB15">IF(OR(Table15[Basis year]&gt;X15,X15&gt;Table15[Basis year]+10),NA(),IF(Table15[Basis year]=X15,Table15[Baseline AER],Table15[Baseline AER]-(Table15[Baseline AER]-VLOOKUP(Table15[Basis year]+10,$X$3:$Y$42,2,0))*(X15-Table15[Basis year])/(10)))</f>
        <v>12</v>
      </c>
      <c r="AC15" s="34">
        <v>2023</v>
      </c>
      <c r="AD15" s="19" cm="1">
        <f t="array" ref="AD15">INDEX(Trajectories!$A$1:$AT$84,MATCH(SUBSTITUTE(Table1518[Type]&amp;Table1518[Size]," ",""),Trajectories!$C$1:$C$84,0),MATCH(Sheet1!$AC15,Trajectories!$A$1:$AT$1,0))</f>
        <v>15.027631578947343</v>
      </c>
      <c r="AE15" s="20">
        <f>INDEX($AC$3:$AG$42,MATCH(AC15,$AC$3:$AC$42,0),MATCH($I$7,$AC$3:$AG$3,0))</f>
        <v>21</v>
      </c>
      <c r="AF15" s="18" cm="1">
        <f t="array" ref="AF15">IF(Table1518[Basis year]&gt;AC15,NA(),IF(Table1518[Basis year]=AC15,Table1518[Baseline AER],Table1518[Baseline AER]-Table1518[Baseline AER]*(AC15-Table1518[Basis year])/($X$42-Table1518[Basis year])))</f>
        <v>21</v>
      </c>
      <c r="AG15" s="31" cm="1">
        <f t="array" ref="AG15">IF(OR(Table1518[Basis year]&gt;AC15,AC15&gt;Table1518[Basis year]+10),NA(),IF(Table1518[Basis year]=AC15,Table1518[Baseline AER],Table1518[Baseline AER]-(Table1518[Baseline AER]-VLOOKUP(Table1518[Basis year]+10,$AC$3:$AD$42,2,0))*(AC15-Table1518[Basis year])/(10)))</f>
        <v>21</v>
      </c>
      <c r="AH15" s="34">
        <v>2023</v>
      </c>
      <c r="AI15" s="19" t="e" cm="1">
        <f t="array" ref="AI15">INDEX(Trajectories!$A$1:$AT$84,MATCH(SUBSTITUTE(Table1519[Type]&amp;Table1519[Size]," ",""),Trajectories!$C$1:$C$84,0),MATCH(Sheet1!$AH15,Trajectories!$A$1:$AT$1,0))</f>
        <v>#N/A</v>
      </c>
      <c r="AJ15" s="20" t="e">
        <f>INDEX($AH$3:$AL$42,MATCH(AH15,$AH$3:$AH$42,0),MATCH($I$10,$AH$3:$AL$3,0))</f>
        <v>#N/A</v>
      </c>
      <c r="AK15" s="18" cm="1">
        <f t="array" ref="AK15">IF(Table1519[Basis year]&gt;AH15,NA(),IF(Table1519[Basis year]=AH15,Table1519[Baseline AER],Table1519[Baseline AER]-Table1519[Baseline AER]*(AH15-Table1519[Basis year])/($X$42-Table1519[Basis year])))</f>
        <v>0</v>
      </c>
      <c r="AL15" s="31" t="e" cm="1">
        <f t="array" ref="AL15">IF(OR(Table1519[Basis year]&gt;AH15,AH15&gt;Table1519[Basis year]+10),NA(),IF(Table1519[Basis year]=AH15,Table1519[Baseline AER],Table1519[Baseline AER]-(Table1519[Baseline AER]-VLOOKUP(Table1519[Basis year]+10,$AH$3:$AI$42,2,0))*(AH15-Table1519[Basis year])/(10)))</f>
        <v>#N/A</v>
      </c>
    </row>
    <row r="16" spans="2:38" x14ac:dyDescent="0.3">
      <c r="X16" s="34">
        <v>2024</v>
      </c>
      <c r="Y16" s="19" cm="1">
        <f t="array" ref="Y16">INDEX(Trajectories!$A$1:$AT$84,MATCH(SUBSTITUTE(Table15[Type]&amp;Table15[Size]," ",""),Trajectories!$C$1:$C$84,0),MATCH(Sheet1!$X16,Trajectories!$A$1:$AT$1,0))</f>
        <v>8.6552631578947139</v>
      </c>
      <c r="Z16" s="20">
        <f>INDEX($X$3:$AB$42,MATCH(X16,$X$3:$X$42,0),MATCH($I$4,$X$3:$AB$3,0))</f>
        <v>11.365921052631577</v>
      </c>
      <c r="AA16" s="18" cm="1">
        <f t="array" ref="AA16">IF(Table15[Basis year]&gt;X16,NA(),IF(Table15[Basis year]=X16,Table15[Baseline AER],Table15[Baseline AER]-Table15[Baseline AER]*(X16-Table15[Basis year])/($X$42-Table15[Basis year])))</f>
        <v>11.555555555555555</v>
      </c>
      <c r="AB16" s="27" cm="1">
        <f t="array" ref="AB16">IF(OR(Table15[Basis year]&gt;X16,X16&gt;Table15[Basis year]+10),NA(),IF(Table15[Basis year]=X16,Table15[Baseline AER],Table15[Baseline AER]-(Table15[Baseline AER]-VLOOKUP(Table15[Basis year]+10,$X$3:$Y$42,2,0))*(X16-Table15[Basis year])/(10)))</f>
        <v>11.365921052631577</v>
      </c>
      <c r="AC16" s="34">
        <v>2024</v>
      </c>
      <c r="AD16" s="19" cm="1">
        <f t="array" ref="AD16">INDEX(Trajectories!$A$1:$AT$84,MATCH(SUBSTITUTE(Table1518[Type]&amp;Table1518[Size]," ",""),Trajectories!$C$1:$C$84,0),MATCH(Sheet1!$AC16,Trajectories!$A$1:$AT$1,0))</f>
        <v>14.471052631578907</v>
      </c>
      <c r="AE16" s="20">
        <f>INDEX($AC$3:$AG$42,MATCH(AC16,$AC$3:$AC$42,0),MATCH($I$7,$AC$3:$AG$3,0))</f>
        <v>19.846184210526314</v>
      </c>
      <c r="AF16" s="18" cm="1">
        <f t="array" ref="AF16">IF(Table1518[Basis year]&gt;AC16,NA(),IF(Table1518[Basis year]=AC16,Table1518[Baseline AER],Table1518[Baseline AER]-Table1518[Baseline AER]*(AC16-Table1518[Basis year])/($X$42-Table1518[Basis year])))</f>
        <v>20.222222222222221</v>
      </c>
      <c r="AG16" s="31" cm="1">
        <f t="array" ref="AG16">IF(OR(Table1518[Basis year]&gt;AC16,AC16&gt;Table1518[Basis year]+10),NA(),IF(Table1518[Basis year]=AC16,Table1518[Baseline AER],Table1518[Baseline AER]-(Table1518[Baseline AER]-VLOOKUP(Table1518[Basis year]+10,$AC$3:$AD$42,2,0))*(AC16-Table1518[Basis year])/(10)))</f>
        <v>19.846184210526314</v>
      </c>
      <c r="AH16" s="34">
        <v>2024</v>
      </c>
      <c r="AI16" s="19" t="e" cm="1">
        <f t="array" ref="AI16">INDEX(Trajectories!$A$1:$AT$84,MATCH(SUBSTITUTE(Table1519[Type]&amp;Table1519[Size]," ",""),Trajectories!$C$1:$C$84,0),MATCH(Sheet1!$AH16,Trajectories!$A$1:$AT$1,0))</f>
        <v>#N/A</v>
      </c>
      <c r="AJ16" s="20" t="e">
        <f>INDEX($AH$3:$AL$42,MATCH(AH16,$AH$3:$AH$42,0),MATCH($I$10,$AH$3:$AL$3,0))</f>
        <v>#N/A</v>
      </c>
      <c r="AK16" s="18" cm="1">
        <f t="array" ref="AK16">IF(Table1519[Basis year]&gt;AH16,NA(),IF(Table1519[Basis year]=AH16,Table1519[Baseline AER],Table1519[Baseline AER]-Table1519[Baseline AER]*(AH16-Table1519[Basis year])/($X$42-Table1519[Basis year])))</f>
        <v>0</v>
      </c>
      <c r="AL16" s="31" t="e" cm="1">
        <f t="array" ref="AL16">IF(OR(Table1519[Basis year]&gt;AH16,AH16&gt;Table1519[Basis year]+10),NA(),IF(Table1519[Basis year]=AH16,Table1519[Baseline AER],Table1519[Baseline AER]-(Table1519[Baseline AER]-VLOOKUP(Table1519[Basis year]+10,$AH$3:$AI$42,2,0))*(AH16-Table1519[Basis year])/(10)))</f>
        <v>#N/A</v>
      </c>
    </row>
    <row r="17" spans="2:38" x14ac:dyDescent="0.3">
      <c r="X17" s="34">
        <v>2025</v>
      </c>
      <c r="Y17" s="19" cm="1">
        <f t="array" ref="Y17">INDEX(Trajectories!$A$1:$AT$84,MATCH(SUBSTITUTE(Table15[Type]&amp;Table15[Size]," ",""),Trajectories!$C$1:$C$84,0),MATCH(Sheet1!$X17,Trajectories!$A$1:$AT$1,0))</f>
        <v>8.3223684210526887</v>
      </c>
      <c r="Z17" s="20">
        <f>INDEX($X$3:$AB$42,MATCH(X17,$X$3:$X$42,0),MATCH($I$4,$X$3:$AB$3,0))</f>
        <v>10.731842105263155</v>
      </c>
      <c r="AA17" s="18" cm="1">
        <f t="array" ref="AA17">IF(Table15[Basis year]&gt;X17,NA(),IF(Table15[Basis year]=X17,Table15[Baseline AER],Table15[Baseline AER]-Table15[Baseline AER]*(X17-Table15[Basis year])/($X$42-Table15[Basis year])))</f>
        <v>11.111111111111111</v>
      </c>
      <c r="AB17" s="27" cm="1">
        <f t="array" ref="AB17">IF(OR(Table15[Basis year]&gt;X17,X17&gt;Table15[Basis year]+10),NA(),IF(Table15[Basis year]=X17,Table15[Baseline AER],Table15[Baseline AER]-(Table15[Baseline AER]-VLOOKUP(Table15[Basis year]+10,$X$3:$Y$42,2,0))*(X17-Table15[Basis year])/(10)))</f>
        <v>10.731842105263155</v>
      </c>
      <c r="AC17" s="34">
        <v>2025</v>
      </c>
      <c r="AD17" s="19" cm="1">
        <f t="array" ref="AD17">INDEX(Trajectories!$A$1:$AT$84,MATCH(SUBSTITUTE(Table1518[Type]&amp;Table1518[Size]," ",""),Trajectories!$C$1:$C$84,0),MATCH(Sheet1!$AC17,Trajectories!$A$1:$AT$1,0))</f>
        <v>13.91447368421062</v>
      </c>
      <c r="AE17" s="20">
        <f>INDEX($AC$3:$AG$42,MATCH(AC17,$AC$3:$AC$42,0),MATCH($I$7,$AC$3:$AG$3,0))</f>
        <v>18.692368421052624</v>
      </c>
      <c r="AF17" s="18" cm="1">
        <f t="array" ref="AF17">IF(Table1518[Basis year]&gt;AC17,NA(),IF(Table1518[Basis year]=AC17,Table1518[Baseline AER],Table1518[Baseline AER]-Table1518[Baseline AER]*(AC17-Table1518[Basis year])/($X$42-Table1518[Basis year])))</f>
        <v>19.444444444444443</v>
      </c>
      <c r="AG17" s="31" cm="1">
        <f t="array" ref="AG17">IF(OR(Table1518[Basis year]&gt;AC17,AC17&gt;Table1518[Basis year]+10),NA(),IF(Table1518[Basis year]=AC17,Table1518[Baseline AER],Table1518[Baseline AER]-(Table1518[Baseline AER]-VLOOKUP(Table1518[Basis year]+10,$AC$3:$AD$42,2,0))*(AC17-Table1518[Basis year])/(10)))</f>
        <v>18.692368421052624</v>
      </c>
      <c r="AH17" s="34">
        <v>2025</v>
      </c>
      <c r="AI17" s="19" t="e" cm="1">
        <f t="array" ref="AI17">INDEX(Trajectories!$A$1:$AT$84,MATCH(SUBSTITUTE(Table1519[Type]&amp;Table1519[Size]," ",""),Trajectories!$C$1:$C$84,0),MATCH(Sheet1!$AH17,Trajectories!$A$1:$AT$1,0))</f>
        <v>#N/A</v>
      </c>
      <c r="AJ17" s="20" t="e">
        <f>INDEX($AH$3:$AL$42,MATCH(AH17,$AH$3:$AH$42,0),MATCH($I$10,$AH$3:$AL$3,0))</f>
        <v>#N/A</v>
      </c>
      <c r="AK17" s="18" cm="1">
        <f t="array" ref="AK17">IF(Table1519[Basis year]&gt;AH17,NA(),IF(Table1519[Basis year]=AH17,Table1519[Baseline AER],Table1519[Baseline AER]-Table1519[Baseline AER]*(AH17-Table1519[Basis year])/($X$42-Table1519[Basis year])))</f>
        <v>0</v>
      </c>
      <c r="AL17" s="31" t="e" cm="1">
        <f t="array" ref="AL17">IF(OR(Table1519[Basis year]&gt;AH17,AH17&gt;Table1519[Basis year]+10),NA(),IF(Table1519[Basis year]=AH17,Table1519[Baseline AER],Table1519[Baseline AER]-(Table1519[Baseline AER]-VLOOKUP(Table1519[Basis year]+10,$AH$3:$AI$42,2,0))*(AH17-Table1519[Basis year])/(10)))</f>
        <v>#N/A</v>
      </c>
    </row>
    <row r="18" spans="2:38" x14ac:dyDescent="0.3">
      <c r="X18" s="34">
        <v>2026</v>
      </c>
      <c r="Y18" s="19" cm="1">
        <f t="array" ref="Y18">INDEX(Trajectories!$A$1:$AT$84,MATCH(SUBSTITUTE(Table15[Type]&amp;Table15[Size]," ",""),Trajectories!$C$1:$C$84,0),MATCH(Sheet1!$X18,Trajectories!$A$1:$AT$1,0))</f>
        <v>7.9894736842105738</v>
      </c>
      <c r="Z18" s="20">
        <f>INDEX($X$3:$AB$42,MATCH(X18,$X$3:$X$42,0),MATCH($I$4,$X$3:$AB$3,0))</f>
        <v>10.097763157894731</v>
      </c>
      <c r="AA18" s="18" cm="1">
        <f t="array" ref="AA18">IF(Table15[Basis year]&gt;X18,NA(),IF(Table15[Basis year]=X18,Table15[Baseline AER],Table15[Baseline AER]-Table15[Baseline AER]*(X18-Table15[Basis year])/($X$42-Table15[Basis year])))</f>
        <v>10.666666666666666</v>
      </c>
      <c r="AB18" s="27" cm="1">
        <f t="array" ref="AB18">IF(OR(Table15[Basis year]&gt;X18,X18&gt;Table15[Basis year]+10),NA(),IF(Table15[Basis year]=X18,Table15[Baseline AER],Table15[Baseline AER]-(Table15[Baseline AER]-VLOOKUP(Table15[Basis year]+10,$X$3:$Y$42,2,0))*(X18-Table15[Basis year])/(10)))</f>
        <v>10.097763157894731</v>
      </c>
      <c r="AC18" s="34">
        <v>2026</v>
      </c>
      <c r="AD18" s="19" cm="1">
        <f t="array" ref="AD18">INDEX(Trajectories!$A$1:$AT$84,MATCH(SUBSTITUTE(Table1518[Type]&amp;Table1518[Size]," ",""),Trajectories!$C$1:$C$84,0),MATCH(Sheet1!$AC18,Trajectories!$A$1:$AT$1,0))</f>
        <v>13.357894736842184</v>
      </c>
      <c r="AE18" s="20">
        <f>INDEX($AC$3:$AG$42,MATCH(AC18,$AC$3:$AC$42,0),MATCH($I$7,$AC$3:$AG$3,0))</f>
        <v>17.538552631578938</v>
      </c>
      <c r="AF18" s="18" cm="1">
        <f t="array" ref="AF18">IF(Table1518[Basis year]&gt;AC18,NA(),IF(Table1518[Basis year]=AC18,Table1518[Baseline AER],Table1518[Baseline AER]-Table1518[Baseline AER]*(AC18-Table1518[Basis year])/($X$42-Table1518[Basis year])))</f>
        <v>18.666666666666668</v>
      </c>
      <c r="AG18" s="31" cm="1">
        <f t="array" ref="AG18">IF(OR(Table1518[Basis year]&gt;AC18,AC18&gt;Table1518[Basis year]+10),NA(),IF(Table1518[Basis year]=AC18,Table1518[Baseline AER],Table1518[Baseline AER]-(Table1518[Baseline AER]-VLOOKUP(Table1518[Basis year]+10,$AC$3:$AD$42,2,0))*(AC18-Table1518[Basis year])/(10)))</f>
        <v>17.538552631578938</v>
      </c>
      <c r="AH18" s="34">
        <v>2026</v>
      </c>
      <c r="AI18" s="19" t="e" cm="1">
        <f t="array" ref="AI18">INDEX(Trajectories!$A$1:$AT$84,MATCH(SUBSTITUTE(Table1519[Type]&amp;Table1519[Size]," ",""),Trajectories!$C$1:$C$84,0),MATCH(Sheet1!$AH18,Trajectories!$A$1:$AT$1,0))</f>
        <v>#N/A</v>
      </c>
      <c r="AJ18" s="20" t="e">
        <f>INDEX($AH$3:$AL$42,MATCH(AH18,$AH$3:$AH$42,0),MATCH($I$10,$AH$3:$AL$3,0))</f>
        <v>#N/A</v>
      </c>
      <c r="AK18" s="18" cm="1">
        <f t="array" ref="AK18">IF(Table1519[Basis year]&gt;AH18,NA(),IF(Table1519[Basis year]=AH18,Table1519[Baseline AER],Table1519[Baseline AER]-Table1519[Baseline AER]*(AH18-Table1519[Basis year])/($X$42-Table1519[Basis year])))</f>
        <v>0</v>
      </c>
      <c r="AL18" s="31" t="e" cm="1">
        <f t="array" ref="AL18">IF(OR(Table1519[Basis year]&gt;AH18,AH18&gt;Table1519[Basis year]+10),NA(),IF(Table1519[Basis year]=AH18,Table1519[Baseline AER],Table1519[Baseline AER]-(Table1519[Baseline AER]-VLOOKUP(Table1519[Basis year]+10,$AH$3:$AI$42,2,0))*(AH18-Table1519[Basis year])/(10)))</f>
        <v>#N/A</v>
      </c>
    </row>
    <row r="19" spans="2:38" x14ac:dyDescent="0.3">
      <c r="X19" s="34">
        <v>2027</v>
      </c>
      <c r="Y19" s="19" cm="1">
        <f t="array" ref="Y19">INDEX(Trajectories!$A$1:$AT$84,MATCH(SUBSTITUTE(Table15[Type]&amp;Table15[Size]," ",""),Trajectories!$C$1:$C$84,0),MATCH(Sheet1!$X19,Trajectories!$A$1:$AT$1,0))</f>
        <v>7.6565789473684589</v>
      </c>
      <c r="Z19" s="20">
        <f>INDEX($X$3:$AB$42,MATCH(X19,$X$3:$X$42,0),MATCH($I$4,$X$3:$AB$3,0))</f>
        <v>9.4636842105263081</v>
      </c>
      <c r="AA19" s="18" cm="1">
        <f t="array" ref="AA19">IF(Table15[Basis year]&gt;X19,NA(),IF(Table15[Basis year]=X19,Table15[Baseline AER],Table15[Baseline AER]-Table15[Baseline AER]*(X19-Table15[Basis year])/($X$42-Table15[Basis year])))</f>
        <v>10.222222222222221</v>
      </c>
      <c r="AB19" s="27" cm="1">
        <f t="array" ref="AB19">IF(OR(Table15[Basis year]&gt;X19,X19&gt;Table15[Basis year]+10),NA(),IF(Table15[Basis year]=X19,Table15[Baseline AER],Table15[Baseline AER]-(Table15[Baseline AER]-VLOOKUP(Table15[Basis year]+10,$X$3:$Y$42,2,0))*(X19-Table15[Basis year])/(10)))</f>
        <v>9.4636842105263081</v>
      </c>
      <c r="AC19" s="34">
        <v>2027</v>
      </c>
      <c r="AD19" s="19" cm="1">
        <f t="array" ref="AD19">INDEX(Trajectories!$A$1:$AT$84,MATCH(SUBSTITUTE(Table1518[Type]&amp;Table1518[Size]," ",""),Trajectories!$C$1:$C$84,0),MATCH(Sheet1!$AC19,Trajectories!$A$1:$AT$1,0))</f>
        <v>12.801315789473747</v>
      </c>
      <c r="AE19" s="20">
        <f>INDEX($AC$3:$AG$42,MATCH(AC19,$AC$3:$AC$42,0),MATCH($I$7,$AC$3:$AG$3,0))</f>
        <v>16.384736842105248</v>
      </c>
      <c r="AF19" s="18" cm="1">
        <f t="array" ref="AF19">IF(Table1518[Basis year]&gt;AC19,NA(),IF(Table1518[Basis year]=AC19,Table1518[Baseline AER],Table1518[Baseline AER]-Table1518[Baseline AER]*(AC19-Table1518[Basis year])/($X$42-Table1518[Basis year])))</f>
        <v>17.888888888888889</v>
      </c>
      <c r="AG19" s="31" cm="1">
        <f t="array" ref="AG19">IF(OR(Table1518[Basis year]&gt;AC19,AC19&gt;Table1518[Basis year]+10),NA(),IF(Table1518[Basis year]=AC19,Table1518[Baseline AER],Table1518[Baseline AER]-(Table1518[Baseline AER]-VLOOKUP(Table1518[Basis year]+10,$AC$3:$AD$42,2,0))*(AC19-Table1518[Basis year])/(10)))</f>
        <v>16.384736842105248</v>
      </c>
      <c r="AH19" s="34">
        <v>2027</v>
      </c>
      <c r="AI19" s="19" t="e" cm="1">
        <f t="array" ref="AI19">INDEX(Trajectories!$A$1:$AT$84,MATCH(SUBSTITUTE(Table1519[Type]&amp;Table1519[Size]," ",""),Trajectories!$C$1:$C$84,0),MATCH(Sheet1!$AH19,Trajectories!$A$1:$AT$1,0))</f>
        <v>#N/A</v>
      </c>
      <c r="AJ19" s="20" t="e">
        <f>INDEX($AH$3:$AL$42,MATCH(AH19,$AH$3:$AH$42,0),MATCH($I$10,$AH$3:$AL$3,0))</f>
        <v>#N/A</v>
      </c>
      <c r="AK19" s="18" cm="1">
        <f t="array" ref="AK19">IF(Table1519[Basis year]&gt;AH19,NA(),IF(Table1519[Basis year]=AH19,Table1519[Baseline AER],Table1519[Baseline AER]-Table1519[Baseline AER]*(AH19-Table1519[Basis year])/($X$42-Table1519[Basis year])))</f>
        <v>0</v>
      </c>
      <c r="AL19" s="31" t="e" cm="1">
        <f t="array" ref="AL19">IF(OR(Table1519[Basis year]&gt;AH19,AH19&gt;Table1519[Basis year]+10),NA(),IF(Table1519[Basis year]=AH19,Table1519[Baseline AER],Table1519[Baseline AER]-(Table1519[Baseline AER]-VLOOKUP(Table1519[Basis year]+10,$AH$3:$AI$42,2,0))*(AH19-Table1519[Basis year])/(10)))</f>
        <v>#N/A</v>
      </c>
    </row>
    <row r="20" spans="2:38" x14ac:dyDescent="0.3">
      <c r="X20" s="34">
        <v>2028</v>
      </c>
      <c r="Y20" s="19" cm="1">
        <f t="array" ref="Y20">INDEX(Trajectories!$A$1:$AT$84,MATCH(SUBSTITUTE(Table15[Type]&amp;Table15[Size]," ",""),Trajectories!$C$1:$C$84,0),MATCH(Sheet1!$X20,Trajectories!$A$1:$AT$1,0))</f>
        <v>7.323684210526344</v>
      </c>
      <c r="Z20" s="20">
        <f>INDEX($X$3:$AB$42,MATCH(X20,$X$3:$X$42,0),MATCH($I$4,$X$3:$AB$3,0))</f>
        <v>8.8296052631578856</v>
      </c>
      <c r="AA20" s="18" cm="1">
        <f t="array" ref="AA20">IF(Table15[Basis year]&gt;X20,NA(),IF(Table15[Basis year]=X20,Table15[Baseline AER],Table15[Baseline AER]-Table15[Baseline AER]*(X20-Table15[Basis year])/($X$42-Table15[Basis year])))</f>
        <v>9.7777777777777786</v>
      </c>
      <c r="AB20" s="27" cm="1">
        <f t="array" ref="AB20">IF(OR(Table15[Basis year]&gt;X20,X20&gt;Table15[Basis year]+10),NA(),IF(Table15[Basis year]=X20,Table15[Baseline AER],Table15[Baseline AER]-(Table15[Baseline AER]-VLOOKUP(Table15[Basis year]+10,$X$3:$Y$42,2,0))*(X20-Table15[Basis year])/(10)))</f>
        <v>8.8296052631578856</v>
      </c>
      <c r="AC20" s="34">
        <v>2028</v>
      </c>
      <c r="AD20" s="19" cm="1">
        <f t="array" ref="AD20">INDEX(Trajectories!$A$1:$AT$84,MATCH(SUBSTITUTE(Table1518[Type]&amp;Table1518[Size]," ",""),Trajectories!$C$1:$C$84,0),MATCH(Sheet1!$AC20,Trajectories!$A$1:$AT$1,0))</f>
        <v>12.24473684210531</v>
      </c>
      <c r="AE20" s="20">
        <f>INDEX($AC$3:$AG$42,MATCH(AC20,$AC$3:$AC$42,0),MATCH($I$7,$AC$3:$AG$3,0))</f>
        <v>15.230921052631562</v>
      </c>
      <c r="AF20" s="18" cm="1">
        <f t="array" ref="AF20">IF(Table1518[Basis year]&gt;AC20,NA(),IF(Table1518[Basis year]=AC20,Table1518[Baseline AER],Table1518[Baseline AER]-Table1518[Baseline AER]*(AC20-Table1518[Basis year])/($X$42-Table1518[Basis year])))</f>
        <v>17.111111111111111</v>
      </c>
      <c r="AG20" s="31" cm="1">
        <f t="array" ref="AG20">IF(OR(Table1518[Basis year]&gt;AC20,AC20&gt;Table1518[Basis year]+10),NA(),IF(Table1518[Basis year]=AC20,Table1518[Baseline AER],Table1518[Baseline AER]-(Table1518[Baseline AER]-VLOOKUP(Table1518[Basis year]+10,$AC$3:$AD$42,2,0))*(AC20-Table1518[Basis year])/(10)))</f>
        <v>15.230921052631562</v>
      </c>
      <c r="AH20" s="34">
        <v>2028</v>
      </c>
      <c r="AI20" s="19" t="e" cm="1">
        <f t="array" ref="AI20">INDEX(Trajectories!$A$1:$AT$84,MATCH(SUBSTITUTE(Table1519[Type]&amp;Table1519[Size]," ",""),Trajectories!$C$1:$C$84,0),MATCH(Sheet1!$AH20,Trajectories!$A$1:$AT$1,0))</f>
        <v>#N/A</v>
      </c>
      <c r="AJ20" s="20" t="e">
        <f>INDEX($AH$3:$AL$42,MATCH(AH20,$AH$3:$AH$42,0),MATCH($I$10,$AH$3:$AL$3,0))</f>
        <v>#N/A</v>
      </c>
      <c r="AK20" s="18" cm="1">
        <f t="array" ref="AK20">IF(Table1519[Basis year]&gt;AH20,NA(),IF(Table1519[Basis year]=AH20,Table1519[Baseline AER],Table1519[Baseline AER]-Table1519[Baseline AER]*(AH20-Table1519[Basis year])/($X$42-Table1519[Basis year])))</f>
        <v>0</v>
      </c>
      <c r="AL20" s="31" t="e" cm="1">
        <f t="array" ref="AL20">IF(OR(Table1519[Basis year]&gt;AH20,AH20&gt;Table1519[Basis year]+10),NA(),IF(Table1519[Basis year]=AH20,Table1519[Baseline AER],Table1519[Baseline AER]-(Table1519[Baseline AER]-VLOOKUP(Table1519[Basis year]+10,$AH$3:$AI$42,2,0))*(AH20-Table1519[Basis year])/(10)))</f>
        <v>#N/A</v>
      </c>
    </row>
    <row r="21" spans="2:38" x14ac:dyDescent="0.3">
      <c r="X21" s="34">
        <v>2029</v>
      </c>
      <c r="Y21" s="19" cm="1">
        <f t="array" ref="Y21">INDEX(Trajectories!$A$1:$AT$84,MATCH(SUBSTITUTE(Table15[Type]&amp;Table15[Size]," ",""),Trajectories!$C$1:$C$84,0),MATCH(Sheet1!$X21,Trajectories!$A$1:$AT$1,0))</f>
        <v>6.99078947368423</v>
      </c>
      <c r="Z21" s="20">
        <f>INDEX($X$3:$AB$42,MATCH(X21,$X$3:$X$42,0),MATCH($I$4,$X$3:$AB$3,0))</f>
        <v>8.1955263157894613</v>
      </c>
      <c r="AA21" s="18" cm="1">
        <f t="array" ref="AA21">IF(Table15[Basis year]&gt;X21,NA(),IF(Table15[Basis year]=X21,Table15[Baseline AER],Table15[Baseline AER]-Table15[Baseline AER]*(X21-Table15[Basis year])/($X$42-Table15[Basis year])))</f>
        <v>9.3333333333333339</v>
      </c>
      <c r="AB21" s="27" cm="1">
        <f t="array" ref="AB21">IF(OR(Table15[Basis year]&gt;X21,X21&gt;Table15[Basis year]+10),NA(),IF(Table15[Basis year]=X21,Table15[Baseline AER],Table15[Baseline AER]-(Table15[Baseline AER]-VLOOKUP(Table15[Basis year]+10,$X$3:$Y$42,2,0))*(X21-Table15[Basis year])/(10)))</f>
        <v>8.1955263157894613</v>
      </c>
      <c r="AC21" s="34">
        <v>2029</v>
      </c>
      <c r="AD21" s="19" cm="1">
        <f t="array" ref="AD21">INDEX(Trajectories!$A$1:$AT$84,MATCH(SUBSTITUTE(Table1518[Type]&amp;Table1518[Size]," ",""),Trajectories!$C$1:$C$84,0),MATCH(Sheet1!$AC21,Trajectories!$A$1:$AT$1,0))</f>
        <v>11.688157894736873</v>
      </c>
      <c r="AE21" s="20">
        <f>INDEX($AC$3:$AG$42,MATCH(AC21,$AC$3:$AC$42,0),MATCH($I$7,$AC$3:$AG$3,0))</f>
        <v>14.077105263157875</v>
      </c>
      <c r="AF21" s="18" cm="1">
        <f t="array" ref="AF21">IF(Table1518[Basis year]&gt;AC21,NA(),IF(Table1518[Basis year]=AC21,Table1518[Baseline AER],Table1518[Baseline AER]-Table1518[Baseline AER]*(AC21-Table1518[Basis year])/($X$42-Table1518[Basis year])))</f>
        <v>16.333333333333332</v>
      </c>
      <c r="AG21" s="31" cm="1">
        <f t="array" ref="AG21">IF(OR(Table1518[Basis year]&gt;AC21,AC21&gt;Table1518[Basis year]+10),NA(),IF(Table1518[Basis year]=AC21,Table1518[Baseline AER],Table1518[Baseline AER]-(Table1518[Baseline AER]-VLOOKUP(Table1518[Basis year]+10,$AC$3:$AD$42,2,0))*(AC21-Table1518[Basis year])/(10)))</f>
        <v>14.077105263157875</v>
      </c>
      <c r="AH21" s="34">
        <v>2029</v>
      </c>
      <c r="AI21" s="19" t="e" cm="1">
        <f t="array" ref="AI21">INDEX(Trajectories!$A$1:$AT$84,MATCH(SUBSTITUTE(Table1519[Type]&amp;Table1519[Size]," ",""),Trajectories!$C$1:$C$84,0),MATCH(Sheet1!$AH21,Trajectories!$A$1:$AT$1,0))</f>
        <v>#N/A</v>
      </c>
      <c r="AJ21" s="20" t="e">
        <f>INDEX($AH$3:$AL$42,MATCH(AH21,$AH$3:$AH$42,0),MATCH($I$10,$AH$3:$AL$3,0))</f>
        <v>#N/A</v>
      </c>
      <c r="AK21" s="18" cm="1">
        <f t="array" ref="AK21">IF(Table1519[Basis year]&gt;AH21,NA(),IF(Table1519[Basis year]=AH21,Table1519[Baseline AER],Table1519[Baseline AER]-Table1519[Baseline AER]*(AH21-Table1519[Basis year])/($X$42-Table1519[Basis year])))</f>
        <v>0</v>
      </c>
      <c r="AL21" s="31" t="e" cm="1">
        <f t="array" ref="AL21">IF(OR(Table1519[Basis year]&gt;AH21,AH21&gt;Table1519[Basis year]+10),NA(),IF(Table1519[Basis year]=AH21,Table1519[Baseline AER],Table1519[Baseline AER]-(Table1519[Baseline AER]-VLOOKUP(Table1519[Basis year]+10,$AH$3:$AI$42,2,0))*(AH21-Table1519[Basis year])/(10)))</f>
        <v>#N/A</v>
      </c>
    </row>
    <row r="22" spans="2:38" x14ac:dyDescent="0.3">
      <c r="X22" s="34">
        <v>2030</v>
      </c>
      <c r="Y22" s="19" cm="1">
        <f t="array" ref="Y22">INDEX(Trajectories!$A$1:$AT$84,MATCH(SUBSTITUTE(Table15[Type]&amp;Table15[Size]," ",""),Trajectories!$C$1:$C$84,0),MATCH(Sheet1!$X22,Trajectories!$A$1:$AT$1,0))</f>
        <v>6.6578947368421151</v>
      </c>
      <c r="Z22" s="20">
        <f>INDEX($X$3:$AB$42,MATCH(X22,$X$3:$X$42,0),MATCH($I$4,$X$3:$AB$3,0))</f>
        <v>7.5614473684210397</v>
      </c>
      <c r="AA22" s="18" cm="1">
        <f t="array" ref="AA22">IF(Table15[Basis year]&gt;X22,NA(),IF(Table15[Basis year]=X22,Table15[Baseline AER],Table15[Baseline AER]-Table15[Baseline AER]*(X22-Table15[Basis year])/($X$42-Table15[Basis year])))</f>
        <v>8.8888888888888893</v>
      </c>
      <c r="AB22" s="27" cm="1">
        <f t="array" ref="AB22">IF(OR(Table15[Basis year]&gt;X22,X22&gt;Table15[Basis year]+10),NA(),IF(Table15[Basis year]=X22,Table15[Baseline AER],Table15[Baseline AER]-(Table15[Baseline AER]-VLOOKUP(Table15[Basis year]+10,$X$3:$Y$42,2,0))*(X22-Table15[Basis year])/(10)))</f>
        <v>7.5614473684210397</v>
      </c>
      <c r="AC22" s="34">
        <v>2030</v>
      </c>
      <c r="AD22" s="19" cm="1">
        <f t="array" ref="AD22">INDEX(Trajectories!$A$1:$AT$84,MATCH(SUBSTITUTE(Table1518[Type]&amp;Table1518[Size]," ",""),Trajectories!$C$1:$C$84,0),MATCH(Sheet1!$AC22,Trajectories!$A$1:$AT$1,0))</f>
        <v>11.131578947368435</v>
      </c>
      <c r="AE22" s="20">
        <f>INDEX($AC$3:$AG$42,MATCH(AC22,$AC$3:$AC$42,0),MATCH($I$7,$AC$3:$AG$3,0))</f>
        <v>12.923289473684187</v>
      </c>
      <c r="AF22" s="18" cm="1">
        <f t="array" ref="AF22">IF(Table1518[Basis year]&gt;AC22,NA(),IF(Table1518[Basis year]=AC22,Table1518[Baseline AER],Table1518[Baseline AER]-Table1518[Baseline AER]*(AC22-Table1518[Basis year])/($X$42-Table1518[Basis year])))</f>
        <v>15.555555555555555</v>
      </c>
      <c r="AG22" s="31" cm="1">
        <f t="array" ref="AG22">IF(OR(Table1518[Basis year]&gt;AC22,AC22&gt;Table1518[Basis year]+10),NA(),IF(Table1518[Basis year]=AC22,Table1518[Baseline AER],Table1518[Baseline AER]-(Table1518[Baseline AER]-VLOOKUP(Table1518[Basis year]+10,$AC$3:$AD$42,2,0))*(AC22-Table1518[Basis year])/(10)))</f>
        <v>12.923289473684187</v>
      </c>
      <c r="AH22" s="34">
        <v>2030</v>
      </c>
      <c r="AI22" s="19" t="e" cm="1">
        <f t="array" ref="AI22">INDEX(Trajectories!$A$1:$AT$84,MATCH(SUBSTITUTE(Table1519[Type]&amp;Table1519[Size]," ",""),Trajectories!$C$1:$C$84,0),MATCH(Sheet1!$AH22,Trajectories!$A$1:$AT$1,0))</f>
        <v>#N/A</v>
      </c>
      <c r="AJ22" s="20" t="e">
        <f>INDEX($AH$3:$AL$42,MATCH(AH22,$AH$3:$AH$42,0),MATCH($I$10,$AH$3:$AL$3,0))</f>
        <v>#N/A</v>
      </c>
      <c r="AK22" s="18" cm="1">
        <f t="array" ref="AK22">IF(Table1519[Basis year]&gt;AH22,NA(),IF(Table1519[Basis year]=AH22,Table1519[Baseline AER],Table1519[Baseline AER]-Table1519[Baseline AER]*(AH22-Table1519[Basis year])/($X$42-Table1519[Basis year])))</f>
        <v>0</v>
      </c>
      <c r="AL22" s="31" t="e" cm="1">
        <f t="array" ref="AL22">IF(OR(Table1519[Basis year]&gt;AH22,AH22&gt;Table1519[Basis year]+10),NA(),IF(Table1519[Basis year]=AH22,Table1519[Baseline AER],Table1519[Baseline AER]-(Table1519[Baseline AER]-VLOOKUP(Table1519[Basis year]+10,$AH$3:$AI$42,2,0))*(AH22-Table1519[Basis year])/(10)))</f>
        <v>#N/A</v>
      </c>
    </row>
    <row r="23" spans="2:38" x14ac:dyDescent="0.3">
      <c r="X23" s="34">
        <v>2031</v>
      </c>
      <c r="Y23" s="19" cm="1">
        <f t="array" ref="Y23">INDEX(Trajectories!$A$1:$AT$84,MATCH(SUBSTITUTE(Table15[Type]&amp;Table15[Size]," ",""),Trajectories!$C$1:$C$84,0),MATCH(Sheet1!$X23,Trajectories!$A$1:$AT$1,0))</f>
        <v>6.3250000000000002</v>
      </c>
      <c r="Z23" s="20">
        <f>INDEX($X$3:$AB$42,MATCH(X23,$X$3:$X$42,0),MATCH($I$4,$X$3:$AB$3,0))</f>
        <v>6.9273684210526163</v>
      </c>
      <c r="AA23" s="18" cm="1">
        <f t="array" ref="AA23">IF(Table15[Basis year]&gt;X23,NA(),IF(Table15[Basis year]=X23,Table15[Baseline AER],Table15[Baseline AER]-Table15[Baseline AER]*(X23-Table15[Basis year])/($X$42-Table15[Basis year])))</f>
        <v>8.4444444444444446</v>
      </c>
      <c r="AB23" s="27" cm="1">
        <f t="array" ref="AB23">IF(OR(Table15[Basis year]&gt;X23,X23&gt;Table15[Basis year]+10),NA(),IF(Table15[Basis year]=X23,Table15[Baseline AER],Table15[Baseline AER]-(Table15[Baseline AER]-VLOOKUP(Table15[Basis year]+10,$X$3:$Y$42,2,0))*(X23-Table15[Basis year])/(10)))</f>
        <v>6.9273684210526163</v>
      </c>
      <c r="AC23" s="34">
        <v>2031</v>
      </c>
      <c r="AD23" s="19" cm="1">
        <f t="array" ref="AD23">INDEX(Trajectories!$A$1:$AT$84,MATCH(SUBSTITUTE(Table1518[Type]&amp;Table1518[Size]," ",""),Trajectories!$C$1:$C$84,0),MATCH(Sheet1!$AC23,Trajectories!$A$1:$AT$1,0))</f>
        <v>10.574999999999999</v>
      </c>
      <c r="AE23" s="20">
        <f>INDEX($AC$3:$AG$42,MATCH(AC23,$AC$3:$AC$42,0),MATCH($I$7,$AC$3:$AG$3,0))</f>
        <v>11.769473684210499</v>
      </c>
      <c r="AF23" s="18" cm="1">
        <f t="array" ref="AF23">IF(Table1518[Basis year]&gt;AC23,NA(),IF(Table1518[Basis year]=AC23,Table1518[Baseline AER],Table1518[Baseline AER]-Table1518[Baseline AER]*(AC23-Table1518[Basis year])/($X$42-Table1518[Basis year])))</f>
        <v>14.777777777777779</v>
      </c>
      <c r="AG23" s="31" cm="1">
        <f t="array" ref="AG23">IF(OR(Table1518[Basis year]&gt;AC23,AC23&gt;Table1518[Basis year]+10),NA(),IF(Table1518[Basis year]=AC23,Table1518[Baseline AER],Table1518[Baseline AER]-(Table1518[Baseline AER]-VLOOKUP(Table1518[Basis year]+10,$AC$3:$AD$42,2,0))*(AC23-Table1518[Basis year])/(10)))</f>
        <v>11.769473684210499</v>
      </c>
      <c r="AH23" s="34">
        <v>2031</v>
      </c>
      <c r="AI23" s="19" t="e" cm="1">
        <f t="array" ref="AI23">INDEX(Trajectories!$A$1:$AT$84,MATCH(SUBSTITUTE(Table1519[Type]&amp;Table1519[Size]," ",""),Trajectories!$C$1:$C$84,0),MATCH(Sheet1!$AH23,Trajectories!$A$1:$AT$1,0))</f>
        <v>#N/A</v>
      </c>
      <c r="AJ23" s="20" t="e">
        <f>INDEX($AH$3:$AL$42,MATCH(AH23,$AH$3:$AH$42,0),MATCH($I$10,$AH$3:$AL$3,0))</f>
        <v>#N/A</v>
      </c>
      <c r="AK23" s="18" cm="1">
        <f t="array" ref="AK23">IF(Table1519[Basis year]&gt;AH23,NA(),IF(Table1519[Basis year]=AH23,Table1519[Baseline AER],Table1519[Baseline AER]-Table1519[Baseline AER]*(AH23-Table1519[Basis year])/($X$42-Table1519[Basis year])))</f>
        <v>0</v>
      </c>
      <c r="AL23" s="31" t="e" cm="1">
        <f t="array" ref="AL23">IF(OR(Table1519[Basis year]&gt;AH23,AH23&gt;Table1519[Basis year]+10),NA(),IF(Table1519[Basis year]=AH23,Table1519[Baseline AER],Table1519[Baseline AER]-(Table1519[Baseline AER]-VLOOKUP(Table1519[Basis year]+10,$AH$3:$AI$42,2,0))*(AH23-Table1519[Basis year])/(10)))</f>
        <v>#N/A</v>
      </c>
    </row>
    <row r="24" spans="2:38" x14ac:dyDescent="0.3">
      <c r="X24" s="34">
        <v>2032</v>
      </c>
      <c r="Y24" s="19" cm="1">
        <f t="array" ref="Y24">INDEX(Trajectories!$A$1:$AT$84,MATCH(SUBSTITUTE(Table15[Type]&amp;Table15[Size]," ",""),Trajectories!$C$1:$C$84,0),MATCH(Sheet1!$X24,Trajectories!$A$1:$AT$1,0))</f>
        <v>5.9921052631578853</v>
      </c>
      <c r="Z24" s="20">
        <f>INDEX($X$3:$AB$42,MATCH(X24,$X$3:$X$42,0),MATCH($I$4,$X$3:$AB$3,0))</f>
        <v>6.2932894736841929</v>
      </c>
      <c r="AA24" s="18" cm="1">
        <f t="array" ref="AA24">IF(Table15[Basis year]&gt;X24,NA(),IF(Table15[Basis year]=X24,Table15[Baseline AER],Table15[Baseline AER]-Table15[Baseline AER]*(X24-Table15[Basis year])/($X$42-Table15[Basis year])))</f>
        <v>8</v>
      </c>
      <c r="AB24" s="27" cm="1">
        <f t="array" ref="AB24">IF(OR(Table15[Basis year]&gt;X24,X24&gt;Table15[Basis year]+10),NA(),IF(Table15[Basis year]=X24,Table15[Baseline AER],Table15[Baseline AER]-(Table15[Baseline AER]-VLOOKUP(Table15[Basis year]+10,$X$3:$Y$42,2,0))*(X24-Table15[Basis year])/(10)))</f>
        <v>6.2932894736841929</v>
      </c>
      <c r="AC24" s="34">
        <v>2032</v>
      </c>
      <c r="AD24" s="19" cm="1">
        <f t="array" ref="AD24">INDEX(Trajectories!$A$1:$AT$84,MATCH(SUBSTITUTE(Table1518[Type]&amp;Table1518[Size]," ",""),Trajectories!$C$1:$C$84,0),MATCH(Sheet1!$AC24,Trajectories!$A$1:$AT$1,0))</f>
        <v>10.018421052631563</v>
      </c>
      <c r="AE24" s="20">
        <f>INDEX($AC$3:$AG$42,MATCH(AC24,$AC$3:$AC$42,0),MATCH($I$7,$AC$3:$AG$3,0))</f>
        <v>10.615657894736813</v>
      </c>
      <c r="AF24" s="18" cm="1">
        <f t="array" ref="AF24">IF(Table1518[Basis year]&gt;AC24,NA(),IF(Table1518[Basis year]=AC24,Table1518[Baseline AER],Table1518[Baseline AER]-Table1518[Baseline AER]*(AC24-Table1518[Basis year])/($X$42-Table1518[Basis year])))</f>
        <v>14</v>
      </c>
      <c r="AG24" s="31" cm="1">
        <f t="array" ref="AG24">IF(OR(Table1518[Basis year]&gt;AC24,AC24&gt;Table1518[Basis year]+10),NA(),IF(Table1518[Basis year]=AC24,Table1518[Baseline AER],Table1518[Baseline AER]-(Table1518[Baseline AER]-VLOOKUP(Table1518[Basis year]+10,$AC$3:$AD$42,2,0))*(AC24-Table1518[Basis year])/(10)))</f>
        <v>10.615657894736813</v>
      </c>
      <c r="AH24" s="34">
        <v>2032</v>
      </c>
      <c r="AI24" s="19" t="e" cm="1">
        <f t="array" ref="AI24">INDEX(Trajectories!$A$1:$AT$84,MATCH(SUBSTITUTE(Table1519[Type]&amp;Table1519[Size]," ",""),Trajectories!$C$1:$C$84,0),MATCH(Sheet1!$AH24,Trajectories!$A$1:$AT$1,0))</f>
        <v>#N/A</v>
      </c>
      <c r="AJ24" s="20" t="e">
        <f>INDEX($AH$3:$AL$42,MATCH(AH24,$AH$3:$AH$42,0),MATCH($I$10,$AH$3:$AL$3,0))</f>
        <v>#N/A</v>
      </c>
      <c r="AK24" s="18" cm="1">
        <f t="array" ref="AK24">IF(Table1519[Basis year]&gt;AH24,NA(),IF(Table1519[Basis year]=AH24,Table1519[Baseline AER],Table1519[Baseline AER]-Table1519[Baseline AER]*(AH24-Table1519[Basis year])/($X$42-Table1519[Basis year])))</f>
        <v>0</v>
      </c>
      <c r="AL24" s="31" t="e" cm="1">
        <f t="array" ref="AL24">IF(OR(Table1519[Basis year]&gt;AH24,AH24&gt;Table1519[Basis year]+10),NA(),IF(Table1519[Basis year]=AH24,Table1519[Baseline AER],Table1519[Baseline AER]-(Table1519[Baseline AER]-VLOOKUP(Table1519[Basis year]+10,$AH$3:$AI$42,2,0))*(AH24-Table1519[Basis year])/(10)))</f>
        <v>#N/A</v>
      </c>
    </row>
    <row r="25" spans="2:38" x14ac:dyDescent="0.3">
      <c r="X25" s="34">
        <v>2033</v>
      </c>
      <c r="Y25" s="19" cm="1">
        <f t="array" ref="Y25">INDEX(Trajectories!$A$1:$AT$84,MATCH(SUBSTITUTE(Table15[Type]&amp;Table15[Size]," ",""),Trajectories!$C$1:$C$84,0),MATCH(Sheet1!$X25,Trajectories!$A$1:$AT$1,0))</f>
        <v>5.6592105263157704</v>
      </c>
      <c r="Z25" s="20">
        <f>INDEX($X$3:$AB$42,MATCH(X25,$X$3:$X$42,0),MATCH($I$4,$X$3:$AB$3,0))</f>
        <v>5.6592105263157704</v>
      </c>
      <c r="AA25" s="18" cm="1">
        <f t="array" ref="AA25">IF(Table15[Basis year]&gt;X25,NA(),IF(Table15[Basis year]=X25,Table15[Baseline AER],Table15[Baseline AER]-Table15[Baseline AER]*(X25-Table15[Basis year])/($X$42-Table15[Basis year])))</f>
        <v>7.5555555555555554</v>
      </c>
      <c r="AB25" s="27" cm="1">
        <f t="array" ref="AB25">IF(OR(Table15[Basis year]&gt;X25,X25&gt;Table15[Basis year]+10),NA(),IF(Table15[Basis year]=X25,Table15[Baseline AER],Table15[Baseline AER]-(Table15[Baseline AER]-VLOOKUP(Table15[Basis year]+10,$X$3:$Y$42,2,0))*(X25-Table15[Basis year])/(10)))</f>
        <v>5.6592105263157704</v>
      </c>
      <c r="AC25" s="34">
        <v>2033</v>
      </c>
      <c r="AD25" s="19" cm="1">
        <f t="array" ref="AD25">INDEX(Trajectories!$A$1:$AT$84,MATCH(SUBSTITUTE(Table1518[Type]&amp;Table1518[Size]," ",""),Trajectories!$C$1:$C$84,0),MATCH(Sheet1!$AC25,Trajectories!$A$1:$AT$1,0))</f>
        <v>9.4618421052631252</v>
      </c>
      <c r="AE25" s="20">
        <f>INDEX($AC$3:$AG$42,MATCH(AC25,$AC$3:$AC$42,0),MATCH($I$7,$AC$3:$AG$3,0))</f>
        <v>9.4618421052631252</v>
      </c>
      <c r="AF25" s="18" cm="1">
        <f t="array" ref="AF25">IF(Table1518[Basis year]&gt;AC25,NA(),IF(Table1518[Basis year]=AC25,Table1518[Baseline AER],Table1518[Baseline AER]-Table1518[Baseline AER]*(AC25-Table1518[Basis year])/($X$42-Table1518[Basis year])))</f>
        <v>13.222222222222221</v>
      </c>
      <c r="AG25" s="31" cm="1">
        <f t="array" ref="AG25">IF(OR(Table1518[Basis year]&gt;AC25,AC25&gt;Table1518[Basis year]+10),NA(),IF(Table1518[Basis year]=AC25,Table1518[Baseline AER],Table1518[Baseline AER]-(Table1518[Baseline AER]-VLOOKUP(Table1518[Basis year]+10,$AC$3:$AD$42,2,0))*(AC25-Table1518[Basis year])/(10)))</f>
        <v>9.4618421052631252</v>
      </c>
      <c r="AH25" s="34">
        <v>2033</v>
      </c>
      <c r="AI25" s="19" t="e" cm="1">
        <f t="array" ref="AI25">INDEX(Trajectories!$A$1:$AT$84,MATCH(SUBSTITUTE(Table1519[Type]&amp;Table1519[Size]," ",""),Trajectories!$C$1:$C$84,0),MATCH(Sheet1!$AH25,Trajectories!$A$1:$AT$1,0))</f>
        <v>#N/A</v>
      </c>
      <c r="AJ25" s="20" t="e">
        <f>INDEX($AH$3:$AL$42,MATCH(AH25,$AH$3:$AH$42,0),MATCH($I$10,$AH$3:$AL$3,0))</f>
        <v>#N/A</v>
      </c>
      <c r="AK25" s="18" cm="1">
        <f t="array" ref="AK25">IF(Table1519[Basis year]&gt;AH25,NA(),IF(Table1519[Basis year]=AH25,Table1519[Baseline AER],Table1519[Baseline AER]-Table1519[Baseline AER]*(AH25-Table1519[Basis year])/($X$42-Table1519[Basis year])))</f>
        <v>0</v>
      </c>
      <c r="AL25" s="31" t="e" cm="1">
        <f t="array" ref="AL25">IF(OR(Table1519[Basis year]&gt;AH25,AH25&gt;Table1519[Basis year]+10),NA(),IF(Table1519[Basis year]=AH25,Table1519[Baseline AER],Table1519[Baseline AER]-(Table1519[Baseline AER]-VLOOKUP(Table1519[Basis year]+10,$AH$3:$AI$42,2,0))*(AH25-Table1519[Basis year])/(10)))</f>
        <v>#N/A</v>
      </c>
    </row>
    <row r="26" spans="2:38" x14ac:dyDescent="0.3">
      <c r="X26" s="34">
        <v>2034</v>
      </c>
      <c r="Y26" s="19" cm="1">
        <f t="array" ref="Y26">INDEX(Trajectories!$A$1:$AT$84,MATCH(SUBSTITUTE(Table15[Type]&amp;Table15[Size]," ",""),Trajectories!$C$1:$C$84,0),MATCH(Sheet1!$X26,Trajectories!$A$1:$AT$1,0))</f>
        <v>5.3263157894737461</v>
      </c>
      <c r="Z26" s="20" t="e">
        <f>INDEX($X$3:$AB$42,MATCH(X26,$X$3:$X$42,0),MATCH($I$4,$X$3:$AB$3,0))</f>
        <v>#N/A</v>
      </c>
      <c r="AA26" s="18" cm="1">
        <f t="array" ref="AA26">IF(Table15[Basis year]&gt;X26,NA(),IF(Table15[Basis year]=X26,Table15[Baseline AER],Table15[Baseline AER]-Table15[Baseline AER]*(X26-Table15[Basis year])/($X$42-Table15[Basis year])))</f>
        <v>7.1111111111111107</v>
      </c>
      <c r="AB26" s="27" t="e" cm="1">
        <f t="array" ref="AB26">IF(OR(Table15[Basis year]&gt;X26,X26&gt;Table15[Basis year]+10),NA(),IF(Table15[Basis year]=X26,Table15[Baseline AER],Table15[Baseline AER]-(Table15[Baseline AER]-VLOOKUP(Table15[Basis year]+10,$X$3:$Y$42,2,0))*(X26-Table15[Basis year])/(10)))</f>
        <v>#N/A</v>
      </c>
      <c r="AC26" s="34">
        <v>2034</v>
      </c>
      <c r="AD26" s="19" cm="1">
        <f t="array" ref="AD26">INDEX(Trajectories!$A$1:$AT$84,MATCH(SUBSTITUTE(Table1518[Type]&amp;Table1518[Size]," ",""),Trajectories!$C$1:$C$84,0),MATCH(Sheet1!$AC26,Trajectories!$A$1:$AT$1,0))</f>
        <v>8.9052631578948382</v>
      </c>
      <c r="AE26" s="20" t="e">
        <f>INDEX($AC$3:$AG$42,MATCH(AC26,$AC$3:$AC$42,0),MATCH($I$7,$AC$3:$AG$3,0))</f>
        <v>#N/A</v>
      </c>
      <c r="AF26" s="18" cm="1">
        <f t="array" ref="AF26">IF(Table1518[Basis year]&gt;AC26,NA(),IF(Table1518[Basis year]=AC26,Table1518[Baseline AER],Table1518[Baseline AER]-Table1518[Baseline AER]*(AC26-Table1518[Basis year])/($X$42-Table1518[Basis year])))</f>
        <v>12.444444444444445</v>
      </c>
      <c r="AG26" s="31" t="e" cm="1">
        <f t="array" ref="AG26">IF(OR(Table1518[Basis year]&gt;AC26,AC26&gt;Table1518[Basis year]+10),NA(),IF(Table1518[Basis year]=AC26,Table1518[Baseline AER],Table1518[Baseline AER]-(Table1518[Baseline AER]-VLOOKUP(Table1518[Basis year]+10,$AC$3:$AD$42,2,0))*(AC26-Table1518[Basis year])/(10)))</f>
        <v>#N/A</v>
      </c>
      <c r="AH26" s="34">
        <v>2034</v>
      </c>
      <c r="AI26" s="19" t="e" cm="1">
        <f t="array" ref="AI26">INDEX(Trajectories!$A$1:$AT$84,MATCH(SUBSTITUTE(Table1519[Type]&amp;Table1519[Size]," ",""),Trajectories!$C$1:$C$84,0),MATCH(Sheet1!$AH26,Trajectories!$A$1:$AT$1,0))</f>
        <v>#N/A</v>
      </c>
      <c r="AJ26" s="20" t="e">
        <f>INDEX($AH$3:$AL$42,MATCH(AH26,$AH$3:$AH$42,0),MATCH($I$10,$AH$3:$AL$3,0))</f>
        <v>#N/A</v>
      </c>
      <c r="AK26" s="18" cm="1">
        <f t="array" ref="AK26">IF(Table1519[Basis year]&gt;AH26,NA(),IF(Table1519[Basis year]=AH26,Table1519[Baseline AER],Table1519[Baseline AER]-Table1519[Baseline AER]*(AH26-Table1519[Basis year])/($X$42-Table1519[Basis year])))</f>
        <v>0</v>
      </c>
      <c r="AL26" s="31" t="e" cm="1">
        <f t="array" ref="AL26">IF(OR(Table1519[Basis year]&gt;AH26,AH26&gt;Table1519[Basis year]+10),NA(),IF(Table1519[Basis year]=AH26,Table1519[Baseline AER],Table1519[Baseline AER]-(Table1519[Baseline AER]-VLOOKUP(Table1519[Basis year]+10,$AH$3:$AI$42,2,0))*(AH26-Table1519[Basis year])/(10)))</f>
        <v>#N/A</v>
      </c>
    </row>
    <row r="27" spans="2:38" x14ac:dyDescent="0.3">
      <c r="X27" s="34">
        <v>2035</v>
      </c>
      <c r="Y27" s="19" cm="1">
        <f t="array" ref="Y27">INDEX(Trajectories!$A$1:$AT$84,MATCH(SUBSTITUTE(Table15[Type]&amp;Table15[Size]," ",""),Trajectories!$C$1:$C$84,0),MATCH(Sheet1!$X27,Trajectories!$A$1:$AT$1,0))</f>
        <v>4.9934210526316312</v>
      </c>
      <c r="Z27" s="20" t="e">
        <f>INDEX($X$3:$AB$42,MATCH(X27,$X$3:$X$42,0),MATCH($I$4,$X$3:$AB$3,0))</f>
        <v>#N/A</v>
      </c>
      <c r="AA27" s="18" cm="1">
        <f t="array" ref="AA27">IF(Table15[Basis year]&gt;X27,NA(),IF(Table15[Basis year]=X27,Table15[Baseline AER],Table15[Baseline AER]-Table15[Baseline AER]*(X27-Table15[Basis year])/($X$42-Table15[Basis year])))</f>
        <v>6.666666666666667</v>
      </c>
      <c r="AB27" s="27" t="e" cm="1">
        <f t="array" ref="AB27">IF(OR(Table15[Basis year]&gt;X27,X27&gt;Table15[Basis year]+10),NA(),IF(Table15[Basis year]=X27,Table15[Baseline AER],Table15[Baseline AER]-(Table15[Baseline AER]-VLOOKUP(Table15[Basis year]+10,$X$3:$Y$42,2,0))*(X27-Table15[Basis year])/(10)))</f>
        <v>#N/A</v>
      </c>
      <c r="AC27" s="34">
        <v>2035</v>
      </c>
      <c r="AD27" s="19" cm="1">
        <f t="array" ref="AD27">INDEX(Trajectories!$A$1:$AT$84,MATCH(SUBSTITUTE(Table1518[Type]&amp;Table1518[Size]," ",""),Trajectories!$C$1:$C$84,0),MATCH(Sheet1!$AC27,Trajectories!$A$1:$AT$1,0))</f>
        <v>8.3486842105264021</v>
      </c>
      <c r="AE27" s="20" t="e">
        <f>INDEX($AC$3:$AG$42,MATCH(AC27,$AC$3:$AC$42,0),MATCH($I$7,$AC$3:$AG$3,0))</f>
        <v>#N/A</v>
      </c>
      <c r="AF27" s="18" cm="1">
        <f t="array" ref="AF27">IF(Table1518[Basis year]&gt;AC27,NA(),IF(Table1518[Basis year]=AC27,Table1518[Baseline AER],Table1518[Baseline AER]-Table1518[Baseline AER]*(AC27-Table1518[Basis year])/($X$42-Table1518[Basis year])))</f>
        <v>11.666666666666666</v>
      </c>
      <c r="AG27" s="31" t="e" cm="1">
        <f t="array" ref="AG27">IF(OR(Table1518[Basis year]&gt;AC27,AC27&gt;Table1518[Basis year]+10),NA(),IF(Table1518[Basis year]=AC27,Table1518[Baseline AER],Table1518[Baseline AER]-(Table1518[Baseline AER]-VLOOKUP(Table1518[Basis year]+10,$AC$3:$AD$42,2,0))*(AC27-Table1518[Basis year])/(10)))</f>
        <v>#N/A</v>
      </c>
      <c r="AH27" s="34">
        <v>2035</v>
      </c>
      <c r="AI27" s="19" t="e" cm="1">
        <f t="array" ref="AI27">INDEX(Trajectories!$A$1:$AT$84,MATCH(SUBSTITUTE(Table1519[Type]&amp;Table1519[Size]," ",""),Trajectories!$C$1:$C$84,0),MATCH(Sheet1!$AH27,Trajectories!$A$1:$AT$1,0))</f>
        <v>#N/A</v>
      </c>
      <c r="AJ27" s="20" t="e">
        <f>INDEX($AH$3:$AL$42,MATCH(AH27,$AH$3:$AH$42,0),MATCH($I$10,$AH$3:$AL$3,0))</f>
        <v>#N/A</v>
      </c>
      <c r="AK27" s="18" cm="1">
        <f t="array" ref="AK27">IF(Table1519[Basis year]&gt;AH27,NA(),IF(Table1519[Basis year]=AH27,Table1519[Baseline AER],Table1519[Baseline AER]-Table1519[Baseline AER]*(AH27-Table1519[Basis year])/($X$42-Table1519[Basis year])))</f>
        <v>0</v>
      </c>
      <c r="AL27" s="31" t="e" cm="1">
        <f t="array" ref="AL27">IF(OR(Table1519[Basis year]&gt;AH27,AH27&gt;Table1519[Basis year]+10),NA(),IF(Table1519[Basis year]=AH27,Table1519[Baseline AER],Table1519[Baseline AER]-(Table1519[Baseline AER]-VLOOKUP(Table1519[Basis year]+10,$AH$3:$AI$42,2,0))*(AH27-Table1519[Basis year])/(10)))</f>
        <v>#N/A</v>
      </c>
    </row>
    <row r="28" spans="2:38" ht="15" thickBot="1" x14ac:dyDescent="0.35">
      <c r="X28" s="34">
        <v>2036</v>
      </c>
      <c r="Y28" s="19" cm="1">
        <f t="array" ref="Y28">INDEX(Trajectories!$A$1:$AT$84,MATCH(SUBSTITUTE(Table15[Type]&amp;Table15[Size]," ",""),Trajectories!$C$1:$C$84,0),MATCH(Sheet1!$X28,Trajectories!$A$1:$AT$1,0))</f>
        <v>4.6605263157895163</v>
      </c>
      <c r="Z28" s="20" t="e">
        <f>INDEX($X$3:$AB$42,MATCH(X28,$X$3:$X$42,0),MATCH($I$4,$X$3:$AB$3,0))</f>
        <v>#N/A</v>
      </c>
      <c r="AA28" s="18" cm="1">
        <f t="array" ref="AA28">IF(Table15[Basis year]&gt;X28,NA(),IF(Table15[Basis year]=X28,Table15[Baseline AER],Table15[Baseline AER]-Table15[Baseline AER]*(X28-Table15[Basis year])/($X$42-Table15[Basis year])))</f>
        <v>6.2222222222222223</v>
      </c>
      <c r="AB28" s="27" t="e" cm="1">
        <f t="array" ref="AB28">IF(OR(Table15[Basis year]&gt;X28,X28&gt;Table15[Basis year]+10),NA(),IF(Table15[Basis year]=X28,Table15[Baseline AER],Table15[Baseline AER]-(Table15[Baseline AER]-VLOOKUP(Table15[Basis year]+10,$X$3:$Y$42,2,0))*(X28-Table15[Basis year])/(10)))</f>
        <v>#N/A</v>
      </c>
      <c r="AC28" s="34">
        <v>2036</v>
      </c>
      <c r="AD28" s="19" cm="1">
        <f t="array" ref="AD28">INDEX(Trajectories!$A$1:$AT$84,MATCH(SUBSTITUTE(Table1518[Type]&amp;Table1518[Size]," ",""),Trajectories!$C$1:$C$84,0),MATCH(Sheet1!$AC28,Trajectories!$A$1:$AT$1,0))</f>
        <v>7.792105263157965</v>
      </c>
      <c r="AE28" s="20" t="e">
        <f>INDEX($AC$3:$AG$42,MATCH(AC28,$AC$3:$AC$42,0),MATCH($I$7,$AC$3:$AG$3,0))</f>
        <v>#N/A</v>
      </c>
      <c r="AF28" s="18" cm="1">
        <f t="array" ref="AF28">IF(Table1518[Basis year]&gt;AC28,NA(),IF(Table1518[Basis year]=AC28,Table1518[Baseline AER],Table1518[Baseline AER]-Table1518[Baseline AER]*(AC28-Table1518[Basis year])/($X$42-Table1518[Basis year])))</f>
        <v>10.888888888888889</v>
      </c>
      <c r="AG28" s="31" t="e" cm="1">
        <f t="array" ref="AG28">IF(OR(Table1518[Basis year]&gt;AC28,AC28&gt;Table1518[Basis year]+10),NA(),IF(Table1518[Basis year]=AC28,Table1518[Baseline AER],Table1518[Baseline AER]-(Table1518[Baseline AER]-VLOOKUP(Table1518[Basis year]+10,$AC$3:$AD$42,2,0))*(AC28-Table1518[Basis year])/(10)))</f>
        <v>#N/A</v>
      </c>
      <c r="AH28" s="34">
        <v>2036</v>
      </c>
      <c r="AI28" s="19" t="e" cm="1">
        <f t="array" ref="AI28">INDEX(Trajectories!$A$1:$AT$84,MATCH(SUBSTITUTE(Table1519[Type]&amp;Table1519[Size]," ",""),Trajectories!$C$1:$C$84,0),MATCH(Sheet1!$AH28,Trajectories!$A$1:$AT$1,0))</f>
        <v>#N/A</v>
      </c>
      <c r="AJ28" s="20" t="e">
        <f>INDEX($AH$3:$AL$42,MATCH(AH28,$AH$3:$AH$42,0),MATCH($I$10,$AH$3:$AL$3,0))</f>
        <v>#N/A</v>
      </c>
      <c r="AK28" s="18" cm="1">
        <f t="array" ref="AK28">IF(Table1519[Basis year]&gt;AH28,NA(),IF(Table1519[Basis year]=AH28,Table1519[Baseline AER],Table1519[Baseline AER]-Table1519[Baseline AER]*(AH28-Table1519[Basis year])/($X$42-Table1519[Basis year])))</f>
        <v>0</v>
      </c>
      <c r="AL28" s="31" t="e" cm="1">
        <f t="array" ref="AL28">IF(OR(Table1519[Basis year]&gt;AH28,AH28&gt;Table1519[Basis year]+10),NA(),IF(Table1519[Basis year]=AH28,Table1519[Baseline AER],Table1519[Baseline AER]-(Table1519[Baseline AER]-VLOOKUP(Table1519[Basis year]+10,$AH$3:$AI$42,2,0))*(AH28-Table1519[Basis year])/(10)))</f>
        <v>#N/A</v>
      </c>
    </row>
    <row r="29" spans="2:38" ht="15" thickBot="1" x14ac:dyDescent="0.35">
      <c r="B29" s="23"/>
      <c r="C29" s="51" t="str" cm="1">
        <f t="array" ref="C29">"Type: "&amp;Table15[Type]</f>
        <v>Type: Container</v>
      </c>
      <c r="D29" s="52"/>
      <c r="E29" s="52" t="str" cm="1">
        <f t="array" ref="E29">"Size: "&amp;Table15[Size]</f>
        <v>Size: 2000-2999</v>
      </c>
      <c r="F29" s="52"/>
      <c r="G29" s="53"/>
      <c r="I29" s="51" t="str" cm="1">
        <f t="array" ref="I29">"Type: "&amp;Table1518[Type]</f>
        <v>Type: General cargo</v>
      </c>
      <c r="J29" s="52"/>
      <c r="K29" s="52" t="str" cm="1">
        <f t="array" ref="K29">"Size: "&amp;Table1518[Size]</f>
        <v>Size: 5000-9999</v>
      </c>
      <c r="L29" s="52"/>
      <c r="M29" s="53"/>
      <c r="O29" s="51" t="str" cm="1">
        <f t="array" ref="O29">"Type: "&amp;Table1519[Type]</f>
        <v>Type: -</v>
      </c>
      <c r="P29" s="52"/>
      <c r="Q29" s="52" t="str" cm="1">
        <f t="array" ref="Q29">"Size: "&amp;Table1519[Size]</f>
        <v>Size: 20000-59999</v>
      </c>
      <c r="R29" s="52"/>
      <c r="S29" s="53"/>
      <c r="T29" s="39"/>
      <c r="U29" s="64" t="s">
        <v>91</v>
      </c>
      <c r="V29" s="65"/>
      <c r="X29" s="34">
        <v>2037</v>
      </c>
      <c r="Y29" s="19" cm="1">
        <f t="array" ref="Y29">INDEX(Trajectories!$A$1:$AT$84,MATCH(SUBSTITUTE(Table15[Type]&amp;Table15[Size]," ",""),Trajectories!$C$1:$C$84,0),MATCH(Sheet1!$X29,Trajectories!$A$1:$AT$1,0))</f>
        <v>4.3276315789474014</v>
      </c>
      <c r="Z29" s="20" t="e">
        <f>INDEX($X$3:$AB$42,MATCH(X29,$X$3:$X$42,0),MATCH($I$4,$X$3:$AB$3,0))</f>
        <v>#N/A</v>
      </c>
      <c r="AA29" s="18" cm="1">
        <f t="array" ref="AA29">IF(Table15[Basis year]&gt;X29,NA(),IF(Table15[Basis year]=X29,Table15[Baseline AER],Table15[Baseline AER]-Table15[Baseline AER]*(X29-Table15[Basis year])/($X$42-Table15[Basis year])))</f>
        <v>5.7777777777777777</v>
      </c>
      <c r="AB29" s="27" t="e" cm="1">
        <f t="array" ref="AB29">IF(OR(Table15[Basis year]&gt;X29,X29&gt;Table15[Basis year]+10),NA(),IF(Table15[Basis year]=X29,Table15[Baseline AER],Table15[Baseline AER]-(Table15[Baseline AER]-VLOOKUP(Table15[Basis year]+10,$X$3:$Y$42,2,0))*(X29-Table15[Basis year])/(10)))</f>
        <v>#N/A</v>
      </c>
      <c r="AC29" s="34">
        <v>2037</v>
      </c>
      <c r="AD29" s="19" cm="1">
        <f t="array" ref="AD29">INDEX(Trajectories!$A$1:$AT$84,MATCH(SUBSTITUTE(Table1518[Type]&amp;Table1518[Size]," ",""),Trajectories!$C$1:$C$84,0),MATCH(Sheet1!$AC29,Trajectories!$A$1:$AT$1,0))</f>
        <v>7.2355263157895289</v>
      </c>
      <c r="AE29" s="20" t="e">
        <f>INDEX($AC$3:$AG$42,MATCH(AC29,$AC$3:$AC$42,0),MATCH($I$7,$AC$3:$AG$3,0))</f>
        <v>#N/A</v>
      </c>
      <c r="AF29" s="18" cm="1">
        <f t="array" ref="AF29">IF(Table1518[Basis year]&gt;AC29,NA(),IF(Table1518[Basis year]=AC29,Table1518[Baseline AER],Table1518[Baseline AER]-Table1518[Baseline AER]*(AC29-Table1518[Basis year])/($X$42-Table1518[Basis year])))</f>
        <v>10.111111111111111</v>
      </c>
      <c r="AG29" s="31" t="e" cm="1">
        <f t="array" ref="AG29">IF(OR(Table1518[Basis year]&gt;AC29,AC29&gt;Table1518[Basis year]+10),NA(),IF(Table1518[Basis year]=AC29,Table1518[Baseline AER],Table1518[Baseline AER]-(Table1518[Baseline AER]-VLOOKUP(Table1518[Basis year]+10,$AC$3:$AD$42,2,0))*(AC29-Table1518[Basis year])/(10)))</f>
        <v>#N/A</v>
      </c>
      <c r="AH29" s="34">
        <v>2037</v>
      </c>
      <c r="AI29" s="19" t="e" cm="1">
        <f t="array" ref="AI29">INDEX(Trajectories!$A$1:$AT$84,MATCH(SUBSTITUTE(Table1519[Type]&amp;Table1519[Size]," ",""),Trajectories!$C$1:$C$84,0),MATCH(Sheet1!$AH29,Trajectories!$A$1:$AT$1,0))</f>
        <v>#N/A</v>
      </c>
      <c r="AJ29" s="20" t="e">
        <f>INDEX($AH$3:$AL$42,MATCH(AH29,$AH$3:$AH$42,0),MATCH($I$10,$AH$3:$AL$3,0))</f>
        <v>#N/A</v>
      </c>
      <c r="AK29" s="18" cm="1">
        <f t="array" ref="AK29">IF(Table1519[Basis year]&gt;AH29,NA(),IF(Table1519[Basis year]=AH29,Table1519[Baseline AER],Table1519[Baseline AER]-Table1519[Baseline AER]*(AH29-Table1519[Basis year])/($X$42-Table1519[Basis year])))</f>
        <v>0</v>
      </c>
      <c r="AL29" s="31" t="e" cm="1">
        <f t="array" ref="AL29">IF(OR(Table1519[Basis year]&gt;AH29,AH29&gt;Table1519[Basis year]+10),NA(),IF(Table1519[Basis year]=AH29,Table1519[Baseline AER],Table1519[Baseline AER]-(Table1519[Baseline AER]-VLOOKUP(Table1519[Basis year]+10,$AH$3:$AI$42,2,0))*(AH29-Table1519[Basis year])/(10)))</f>
        <v>#N/A</v>
      </c>
    </row>
    <row r="30" spans="2:38" x14ac:dyDescent="0.3">
      <c r="C30" s="54" t="s">
        <v>74</v>
      </c>
      <c r="D30" s="55" t="s">
        <v>87</v>
      </c>
      <c r="E30" s="55" t="s">
        <v>89</v>
      </c>
      <c r="F30" s="55" t="s">
        <v>85</v>
      </c>
      <c r="G30" s="56" t="s">
        <v>86</v>
      </c>
      <c r="I30" s="54" t="s">
        <v>74</v>
      </c>
      <c r="J30" s="55" t="s">
        <v>87</v>
      </c>
      <c r="K30" s="55" t="s">
        <v>89</v>
      </c>
      <c r="L30" s="55" t="s">
        <v>85</v>
      </c>
      <c r="M30" s="67" t="s">
        <v>86</v>
      </c>
      <c r="O30" s="54" t="s">
        <v>74</v>
      </c>
      <c r="P30" s="55" t="s">
        <v>87</v>
      </c>
      <c r="Q30" s="55" t="s">
        <v>89</v>
      </c>
      <c r="R30" s="55" t="s">
        <v>85</v>
      </c>
      <c r="S30" s="56" t="s">
        <v>86</v>
      </c>
      <c r="T30" s="24"/>
      <c r="U30" s="66" t="str">
        <f>O30</f>
        <v>Year</v>
      </c>
      <c r="V30" s="67" t="s">
        <v>90</v>
      </c>
      <c r="X30" s="34">
        <v>2038</v>
      </c>
      <c r="Y30" s="19" cm="1">
        <f t="array" ref="Y30">INDEX(Trajectories!$A$1:$AT$84,MATCH(SUBSTITUTE(Table15[Type]&amp;Table15[Size]," ",""),Trajectories!$C$1:$C$84,0),MATCH(Sheet1!$X30,Trajectories!$A$1:$AT$1,0))</f>
        <v>3.9947368421052869</v>
      </c>
      <c r="Z30" s="20" t="e">
        <f>INDEX($X$3:$AB$42,MATCH(X30,$X$3:$X$42,0),MATCH($I$4,$X$3:$AB$3,0))</f>
        <v>#N/A</v>
      </c>
      <c r="AA30" s="18" cm="1">
        <f t="array" ref="AA30">IF(Table15[Basis year]&gt;X30,NA(),IF(Table15[Basis year]=X30,Table15[Baseline AER],Table15[Baseline AER]-Table15[Baseline AER]*(X30-Table15[Basis year])/($X$42-Table15[Basis year])))</f>
        <v>5.333333333333333</v>
      </c>
      <c r="AB30" s="27" t="e" cm="1">
        <f t="array" ref="AB30">IF(OR(Table15[Basis year]&gt;X30,X30&gt;Table15[Basis year]+10),NA(),IF(Table15[Basis year]=X30,Table15[Baseline AER],Table15[Baseline AER]-(Table15[Baseline AER]-VLOOKUP(Table15[Basis year]+10,$X$3:$Y$42,2,0))*(X30-Table15[Basis year])/(10)))</f>
        <v>#N/A</v>
      </c>
      <c r="AC30" s="34">
        <v>2038</v>
      </c>
      <c r="AD30" s="19" cm="1">
        <f t="array" ref="AD30">INDEX(Trajectories!$A$1:$AT$84,MATCH(SUBSTITUTE(Table1518[Type]&amp;Table1518[Size]," ",""),Trajectories!$C$1:$C$84,0),MATCH(Sheet1!$AC30,Trajectories!$A$1:$AT$1,0))</f>
        <v>6.6789473684210918</v>
      </c>
      <c r="AE30" s="20" t="e">
        <f>INDEX($AC$3:$AG$42,MATCH(AC30,$AC$3:$AC$42,0),MATCH($I$7,$AC$3:$AG$3,0))</f>
        <v>#N/A</v>
      </c>
      <c r="AF30" s="18" cm="1">
        <f t="array" ref="AF30">IF(Table1518[Basis year]&gt;AC30,NA(),IF(Table1518[Basis year]=AC30,Table1518[Baseline AER],Table1518[Baseline AER]-Table1518[Baseline AER]*(AC30-Table1518[Basis year])/($X$42-Table1518[Basis year])))</f>
        <v>9.3333333333333339</v>
      </c>
      <c r="AG30" s="31" t="e" cm="1">
        <f t="array" ref="AG30">IF(OR(Table1518[Basis year]&gt;AC30,AC30&gt;Table1518[Basis year]+10),NA(),IF(Table1518[Basis year]=AC30,Table1518[Baseline AER],Table1518[Baseline AER]-(Table1518[Baseline AER]-VLOOKUP(Table1518[Basis year]+10,$AC$3:$AD$42,2,0))*(AC30-Table1518[Basis year])/(10)))</f>
        <v>#N/A</v>
      </c>
      <c r="AH30" s="34">
        <v>2038</v>
      </c>
      <c r="AI30" s="19" t="e" cm="1">
        <f t="array" ref="AI30">INDEX(Trajectories!$A$1:$AT$84,MATCH(SUBSTITUTE(Table1519[Type]&amp;Table1519[Size]," ",""),Trajectories!$C$1:$C$84,0),MATCH(Sheet1!$AH30,Trajectories!$A$1:$AT$1,0))</f>
        <v>#N/A</v>
      </c>
      <c r="AJ30" s="20" t="e">
        <f>INDEX($AH$3:$AL$42,MATCH(AH30,$AH$3:$AH$42,0),MATCH($I$10,$AH$3:$AL$3,0))</f>
        <v>#N/A</v>
      </c>
      <c r="AK30" s="18" cm="1">
        <f t="array" ref="AK30">IF(Table1519[Basis year]&gt;AH30,NA(),IF(Table1519[Basis year]=AH30,Table1519[Baseline AER],Table1519[Baseline AER]-Table1519[Baseline AER]*(AH30-Table1519[Basis year])/($X$42-Table1519[Basis year])))</f>
        <v>0</v>
      </c>
      <c r="AL30" s="31" t="e" cm="1">
        <f t="array" ref="AL30">IF(OR(Table1519[Basis year]&gt;AH30,AH30&gt;Table1519[Basis year]+10),NA(),IF(Table1519[Basis year]=AH30,Table1519[Baseline AER],Table1519[Baseline AER]-(Table1519[Baseline AER]-VLOOKUP(Table1519[Basis year]+10,$AH$3:$AI$42,2,0))*(AH30-Table1519[Basis year])/(10)))</f>
        <v>#N/A</v>
      </c>
    </row>
    <row r="31" spans="2:38" x14ac:dyDescent="0.3">
      <c r="C31" s="57" cm="1">
        <f t="array" ref="C31">Table15[Basis year]</f>
        <v>2023</v>
      </c>
      <c r="D31" s="42">
        <v>18</v>
      </c>
      <c r="E31" s="44" cm="1">
        <f t="array" ref="E31">Table15[Total deadweight]</f>
        <v>200000</v>
      </c>
      <c r="F31" s="59">
        <f>_xlfn.IFNA(VLOOKUP(C31,$X$3:$Z$42,3,0),"")</f>
        <v>12</v>
      </c>
      <c r="G31" s="60">
        <f>IFERROR(D31/F31,"")</f>
        <v>1.5</v>
      </c>
      <c r="I31" s="57" cm="1">
        <f t="array" ref="I31">Table1518[Basis year]</f>
        <v>2023</v>
      </c>
      <c r="J31" s="44"/>
      <c r="K31" s="44"/>
      <c r="L31" s="59">
        <f>_xlfn.IFNA(VLOOKUP(I31,$AC$3:$AE$42,3,0),"")</f>
        <v>21</v>
      </c>
      <c r="M31" s="60">
        <f>IFERROR(J31/L31,0)</f>
        <v>0</v>
      </c>
      <c r="O31" s="49" cm="1">
        <f t="array" ref="O31">Table1519[Basis year]</f>
        <v>0</v>
      </c>
      <c r="P31" s="42"/>
      <c r="Q31" s="44"/>
      <c r="R31" s="59" t="str">
        <f>_xlfn.IFNA(VLOOKUP(O31,$AH$3:$AJ$42,3,0),"")</f>
        <v/>
      </c>
      <c r="S31" s="60">
        <f>IFERROR(P31/R31,0)</f>
        <v>0</v>
      </c>
      <c r="T31" s="48"/>
      <c r="U31" s="66">
        <f>C31</f>
        <v>2023</v>
      </c>
      <c r="V31" s="68">
        <f>IFERROR((E31*G31+K31*M31+Q31*S31)/(E31+K31+Q31),NA())</f>
        <v>1.5</v>
      </c>
      <c r="X31" s="34">
        <v>2039</v>
      </c>
      <c r="Y31" s="19" cm="1">
        <f t="array" ref="Y31">INDEX(Trajectories!$A$1:$AT$84,MATCH(SUBSTITUTE(Table15[Type]&amp;Table15[Size]," ",""),Trajectories!$C$1:$C$84,0),MATCH(Sheet1!$X31,Trajectories!$A$1:$AT$1,0))</f>
        <v>3.661842105263172</v>
      </c>
      <c r="Z31" s="20" t="e">
        <f>INDEX($X$3:$AB$42,MATCH(X31,$X$3:$X$42,0),MATCH($I$4,$X$3:$AB$3,0))</f>
        <v>#N/A</v>
      </c>
      <c r="AA31" s="18" cm="1">
        <f t="array" ref="AA31">IF(Table15[Basis year]&gt;X31,NA(),IF(Table15[Basis year]=X31,Table15[Baseline AER],Table15[Baseline AER]-Table15[Baseline AER]*(X31-Table15[Basis year])/($X$42-Table15[Basis year])))</f>
        <v>4.8888888888888893</v>
      </c>
      <c r="AB31" s="27" t="e" cm="1">
        <f t="array" ref="AB31">IF(OR(Table15[Basis year]&gt;X31,X31&gt;Table15[Basis year]+10),NA(),IF(Table15[Basis year]=X31,Table15[Baseline AER],Table15[Baseline AER]-(Table15[Baseline AER]-VLOOKUP(Table15[Basis year]+10,$X$3:$Y$42,2,0))*(X31-Table15[Basis year])/(10)))</f>
        <v>#N/A</v>
      </c>
      <c r="AC31" s="34">
        <v>2039</v>
      </c>
      <c r="AD31" s="19" cm="1">
        <f t="array" ref="AD31">INDEX(Trajectories!$A$1:$AT$84,MATCH(SUBSTITUTE(Table1518[Type]&amp;Table1518[Size]," ",""),Trajectories!$C$1:$C$84,0),MATCH(Sheet1!$AC31,Trajectories!$A$1:$AT$1,0))</f>
        <v>6.1223684210526548</v>
      </c>
      <c r="AE31" s="20" t="e">
        <f>INDEX($AC$3:$AG$42,MATCH(AC31,$AC$3:$AC$42,0),MATCH($I$7,$AC$3:$AG$3,0))</f>
        <v>#N/A</v>
      </c>
      <c r="AF31" s="18" cm="1">
        <f t="array" ref="AF31">IF(Table1518[Basis year]&gt;AC31,NA(),IF(Table1518[Basis year]=AC31,Table1518[Baseline AER],Table1518[Baseline AER]-Table1518[Baseline AER]*(AC31-Table1518[Basis year])/($X$42-Table1518[Basis year])))</f>
        <v>8.5555555555555554</v>
      </c>
      <c r="AG31" s="31" t="e" cm="1">
        <f t="array" ref="AG31">IF(OR(Table1518[Basis year]&gt;AC31,AC31&gt;Table1518[Basis year]+10),NA(),IF(Table1518[Basis year]=AC31,Table1518[Baseline AER],Table1518[Baseline AER]-(Table1518[Baseline AER]-VLOOKUP(Table1518[Basis year]+10,$AC$3:$AD$42,2,0))*(AC31-Table1518[Basis year])/(10)))</f>
        <v>#N/A</v>
      </c>
      <c r="AH31" s="34">
        <v>2039</v>
      </c>
      <c r="AI31" s="19" t="e" cm="1">
        <f t="array" ref="AI31">INDEX(Trajectories!$A$1:$AT$84,MATCH(SUBSTITUTE(Table1519[Type]&amp;Table1519[Size]," ",""),Trajectories!$C$1:$C$84,0),MATCH(Sheet1!$AH31,Trajectories!$A$1:$AT$1,0))</f>
        <v>#N/A</v>
      </c>
      <c r="AJ31" s="20" t="e">
        <f>INDEX($AH$3:$AL$42,MATCH(AH31,$AH$3:$AH$42,0),MATCH($I$10,$AH$3:$AL$3,0))</f>
        <v>#N/A</v>
      </c>
      <c r="AK31" s="18" cm="1">
        <f t="array" ref="AK31">IF(Table1519[Basis year]&gt;AH31,NA(),IF(Table1519[Basis year]=AH31,Table1519[Baseline AER],Table1519[Baseline AER]-Table1519[Baseline AER]*(AH31-Table1519[Basis year])/($X$42-Table1519[Basis year])))</f>
        <v>0</v>
      </c>
      <c r="AL31" s="31" t="e" cm="1">
        <f t="array" ref="AL31">IF(OR(Table1519[Basis year]&gt;AH31,AH31&gt;Table1519[Basis year]+10),NA(),IF(Table1519[Basis year]=AH31,Table1519[Baseline AER],Table1519[Baseline AER]-(Table1519[Baseline AER]-VLOOKUP(Table1519[Basis year]+10,$AH$3:$AI$42,2,0))*(AH31-Table1519[Basis year])/(10)))</f>
        <v>#N/A</v>
      </c>
    </row>
    <row r="32" spans="2:38" x14ac:dyDescent="0.3">
      <c r="C32" s="57" cm="1">
        <f t="array" ref="C32">IF(C31&gt;=2050,"",IF(AND($I$4="Transition accelerator",C31&gt;Table15[Basis year]+9),"",C31+1))</f>
        <v>2024</v>
      </c>
      <c r="D32" s="42">
        <v>18.5</v>
      </c>
      <c r="E32" s="44" cm="1">
        <f t="array" ref="E32">Table15[Total deadweight]</f>
        <v>200000</v>
      </c>
      <c r="F32" s="59">
        <f>_xlfn.IFNA(VLOOKUP(C32,$X$3:$Z$42,3,0),"")</f>
        <v>11.365921052631577</v>
      </c>
      <c r="G32" s="60">
        <f>IFERROR(D32/F32,"")</f>
        <v>1.6276727521098391</v>
      </c>
      <c r="I32" s="57" cm="1">
        <f t="array" ref="I32">IF(I31&gt;=2050,"",IF(AND($I$7="Transition accelerator",I31&gt;Table1518[Basis year]+9),"",I31+1))</f>
        <v>2024</v>
      </c>
      <c r="J32" s="42"/>
      <c r="K32" s="44"/>
      <c r="L32" s="59">
        <f>_xlfn.IFNA(VLOOKUP(I32,$AC$3:$AE$42,3,0),"")</f>
        <v>19.846184210526314</v>
      </c>
      <c r="M32" s="60">
        <f t="shared" ref="M32:M60" si="0">IFERROR(J32/L32,0)</f>
        <v>0</v>
      </c>
      <c r="O32" s="49" t="e" cm="1">
        <f t="array" ref="O32">IF(O31&gt;=2050,"",IF(AND($I$10="Transition accelerator",O31&gt;Table1519[Basis year]+9),"",O31+1))</f>
        <v>#N/A</v>
      </c>
      <c r="P32" s="42"/>
      <c r="Q32" s="44"/>
      <c r="R32" s="59" t="str">
        <f>_xlfn.IFNA(VLOOKUP(O32,$AH$3:$AJ$42,3,0),"")</f>
        <v/>
      </c>
      <c r="S32" s="60">
        <f t="shared" ref="S32:S60" si="1">IFERROR(P32/R32,0)</f>
        <v>0</v>
      </c>
      <c r="T32" s="48"/>
      <c r="U32" s="66">
        <f t="shared" ref="U32:U41" si="2">C32</f>
        <v>2024</v>
      </c>
      <c r="V32" s="68">
        <f t="shared" ref="V32:V41" si="3">IFERROR((E32*G32+K32*M32+Q32*S32)/(E32+K32+Q32),NA())</f>
        <v>1.6276727521098391</v>
      </c>
      <c r="X32" s="34">
        <v>2040</v>
      </c>
      <c r="Y32" s="19" cm="1">
        <f t="array" ref="Y32">INDEX(Trajectories!$A$1:$AT$84,MATCH(SUBSTITUTE(Table15[Type]&amp;Table15[Size]," ",""),Trajectories!$C$1:$C$84,0),MATCH(Sheet1!$X32,Trajectories!$A$1:$AT$1,0))</f>
        <v>3.3289473684210575</v>
      </c>
      <c r="Z32" s="20" t="e">
        <f>INDEX($X$3:$AB$42,MATCH(X32,$X$3:$X$42,0),MATCH($I$4,$X$3:$AB$3,0))</f>
        <v>#N/A</v>
      </c>
      <c r="AA32" s="18" cm="1">
        <f t="array" ref="AA32">IF(Table15[Basis year]&gt;X32,NA(),IF(Table15[Basis year]=X32,Table15[Baseline AER],Table15[Baseline AER]-Table15[Baseline AER]*(X32-Table15[Basis year])/($X$42-Table15[Basis year])))</f>
        <v>4.4444444444444446</v>
      </c>
      <c r="AB32" s="27" t="e" cm="1">
        <f t="array" ref="AB32">IF(OR(Table15[Basis year]&gt;X32,X32&gt;Table15[Basis year]+10),NA(),IF(Table15[Basis year]=X32,Table15[Baseline AER],Table15[Baseline AER]-(Table15[Baseline AER]-VLOOKUP(Table15[Basis year]+10,$X$3:$Y$42,2,0))*(X32-Table15[Basis year])/(10)))</f>
        <v>#N/A</v>
      </c>
      <c r="AC32" s="34">
        <v>2040</v>
      </c>
      <c r="AD32" s="19" cm="1">
        <f t="array" ref="AD32">INDEX(Trajectories!$A$1:$AT$84,MATCH(SUBSTITUTE(Table1518[Type]&amp;Table1518[Size]," ",""),Trajectories!$C$1:$C$84,0),MATCH(Sheet1!$AC32,Trajectories!$A$1:$AT$1,0))</f>
        <v>5.5657894736842177</v>
      </c>
      <c r="AE32" s="20" t="e">
        <f>INDEX($AC$3:$AG$42,MATCH(AC32,$AC$3:$AC$42,0),MATCH($I$7,$AC$3:$AG$3,0))</f>
        <v>#N/A</v>
      </c>
      <c r="AF32" s="18" cm="1">
        <f t="array" ref="AF32">IF(Table1518[Basis year]&gt;AC32,NA(),IF(Table1518[Basis year]=AC32,Table1518[Baseline AER],Table1518[Baseline AER]-Table1518[Baseline AER]*(AC32-Table1518[Basis year])/($X$42-Table1518[Basis year])))</f>
        <v>7.7777777777777786</v>
      </c>
      <c r="AG32" s="31" t="e" cm="1">
        <f t="array" ref="AG32">IF(OR(Table1518[Basis year]&gt;AC32,AC32&gt;Table1518[Basis year]+10),NA(),IF(Table1518[Basis year]=AC32,Table1518[Baseline AER],Table1518[Baseline AER]-(Table1518[Baseline AER]-VLOOKUP(Table1518[Basis year]+10,$AC$3:$AD$42,2,0))*(AC32-Table1518[Basis year])/(10)))</f>
        <v>#N/A</v>
      </c>
      <c r="AH32" s="34">
        <v>2040</v>
      </c>
      <c r="AI32" s="19" t="e" cm="1">
        <f t="array" ref="AI32">INDEX(Trajectories!$A$1:$AT$84,MATCH(SUBSTITUTE(Table1519[Type]&amp;Table1519[Size]," ",""),Trajectories!$C$1:$C$84,0),MATCH(Sheet1!$AH32,Trajectories!$A$1:$AT$1,0))</f>
        <v>#N/A</v>
      </c>
      <c r="AJ32" s="20" t="e">
        <f>INDEX($AH$3:$AL$42,MATCH(AH32,$AH$3:$AH$42,0),MATCH($I$10,$AH$3:$AL$3,0))</f>
        <v>#N/A</v>
      </c>
      <c r="AK32" s="18" cm="1">
        <f t="array" ref="AK32">IF(Table1519[Basis year]&gt;AH32,NA(),IF(Table1519[Basis year]=AH32,Table1519[Baseline AER],Table1519[Baseline AER]-Table1519[Baseline AER]*(AH32-Table1519[Basis year])/($X$42-Table1519[Basis year])))</f>
        <v>0</v>
      </c>
      <c r="AL32" s="31" t="e" cm="1">
        <f t="array" ref="AL32">IF(OR(Table1519[Basis year]&gt;AH32,AH32&gt;Table1519[Basis year]+10),NA(),IF(Table1519[Basis year]=AH32,Table1519[Baseline AER],Table1519[Baseline AER]-(Table1519[Baseline AER]-VLOOKUP(Table1519[Basis year]+10,$AH$3:$AI$42,2,0))*(AH32-Table1519[Basis year])/(10)))</f>
        <v>#N/A</v>
      </c>
    </row>
    <row r="33" spans="3:38" x14ac:dyDescent="0.3">
      <c r="C33" s="57" cm="1">
        <f t="array" ref="C33">IF(C32&gt;=2050,"",IF(AND($I$4="Transition accelerator",C32&gt;Table15[Basis year]+9),"",C32+1))</f>
        <v>2025</v>
      </c>
      <c r="D33" s="42">
        <v>17</v>
      </c>
      <c r="E33" s="44" cm="1">
        <f t="array" ref="E33">Table15[Total deadweight]</f>
        <v>200000</v>
      </c>
      <c r="F33" s="59">
        <f>_xlfn.IFNA(VLOOKUP(C33,$X$3:$Z$42,3,0),"")</f>
        <v>10.731842105263155</v>
      </c>
      <c r="G33" s="60">
        <f>IFERROR(D33/F33,"")</f>
        <v>1.5840710134621518</v>
      </c>
      <c r="I33" s="57" cm="1">
        <f t="array" ref="I33">IF(I32&gt;=2050,"",IF(AND($I$7="Transition accelerator",I32&gt;Table1518[Basis year]+9),"",I32+1))</f>
        <v>2025</v>
      </c>
      <c r="J33" s="42"/>
      <c r="K33" s="44"/>
      <c r="L33" s="59">
        <f>_xlfn.IFNA(VLOOKUP(I33,$AC$3:$AE$42,3,0),"")</f>
        <v>18.692368421052624</v>
      </c>
      <c r="M33" s="60">
        <f t="shared" si="0"/>
        <v>0</v>
      </c>
      <c r="O33" s="49" t="e" cm="1">
        <f t="array" ref="O33">IF(O32&gt;=2050,"",IF(AND($I$10="Transition accelerator",O32&gt;Table1519[Basis year]+9),"",O32+1))</f>
        <v>#N/A</v>
      </c>
      <c r="P33" s="42"/>
      <c r="Q33" s="44"/>
      <c r="R33" s="59" t="str">
        <f>_xlfn.IFNA(VLOOKUP(O33,$AH$3:$AJ$42,3,0),"")</f>
        <v/>
      </c>
      <c r="S33" s="60">
        <f t="shared" si="1"/>
        <v>0</v>
      </c>
      <c r="T33" s="48"/>
      <c r="U33" s="66">
        <f t="shared" si="2"/>
        <v>2025</v>
      </c>
      <c r="V33" s="68">
        <f t="shared" si="3"/>
        <v>1.5840710134621518</v>
      </c>
      <c r="X33" s="34">
        <v>2041</v>
      </c>
      <c r="Y33" s="19" cm="1">
        <f t="array" ref="Y33">INDEX(Trajectories!$A$1:$AT$84,MATCH(SUBSTITUTE(Table15[Type]&amp;Table15[Size]," ",""),Trajectories!$C$1:$C$84,0),MATCH(Sheet1!$X33,Trajectories!$A$1:$AT$1,0))</f>
        <v>2.9960526315789426</v>
      </c>
      <c r="Z33" s="20" t="e">
        <f>INDEX($X$3:$AB$42,MATCH(X33,$X$3:$X$42,0),MATCH($I$4,$X$3:$AB$3,0))</f>
        <v>#N/A</v>
      </c>
      <c r="AA33" s="18" cm="1">
        <f t="array" ref="AA33">IF(Table15[Basis year]&gt;X33,NA(),IF(Table15[Basis year]=X33,Table15[Baseline AER],Table15[Baseline AER]-Table15[Baseline AER]*(X33-Table15[Basis year])/($X$42-Table15[Basis year])))</f>
        <v>4</v>
      </c>
      <c r="AB33" s="27" t="e" cm="1">
        <f t="array" ref="AB33">IF(OR(Table15[Basis year]&gt;X33,X33&gt;Table15[Basis year]+10),NA(),IF(Table15[Basis year]=X33,Table15[Baseline AER],Table15[Baseline AER]-(Table15[Baseline AER]-VLOOKUP(Table15[Basis year]+10,$X$3:$Y$42,2,0))*(X33-Table15[Basis year])/(10)))</f>
        <v>#N/A</v>
      </c>
      <c r="AC33" s="34">
        <v>2041</v>
      </c>
      <c r="AD33" s="19" cm="1">
        <f t="array" ref="AD33">INDEX(Trajectories!$A$1:$AT$84,MATCH(SUBSTITUTE(Table1518[Type]&amp;Table1518[Size]," ",""),Trajectories!$C$1:$C$84,0),MATCH(Sheet1!$AC33,Trajectories!$A$1:$AT$1,0))</f>
        <v>5.0092105263157816</v>
      </c>
      <c r="AE33" s="20" t="e">
        <f>INDEX($AC$3:$AG$42,MATCH(AC33,$AC$3:$AC$42,0),MATCH($I$7,$AC$3:$AG$3,0))</f>
        <v>#N/A</v>
      </c>
      <c r="AF33" s="18" cm="1">
        <f t="array" ref="AF33">IF(Table1518[Basis year]&gt;AC33,NA(),IF(Table1518[Basis year]=AC33,Table1518[Baseline AER],Table1518[Baseline AER]-Table1518[Baseline AER]*(AC33-Table1518[Basis year])/($X$42-Table1518[Basis year])))</f>
        <v>7</v>
      </c>
      <c r="AG33" s="31" t="e" cm="1">
        <f t="array" ref="AG33">IF(OR(Table1518[Basis year]&gt;AC33,AC33&gt;Table1518[Basis year]+10),NA(),IF(Table1518[Basis year]=AC33,Table1518[Baseline AER],Table1518[Baseline AER]-(Table1518[Baseline AER]-VLOOKUP(Table1518[Basis year]+10,$AC$3:$AD$42,2,0))*(AC33-Table1518[Basis year])/(10)))</f>
        <v>#N/A</v>
      </c>
      <c r="AH33" s="34">
        <v>2041</v>
      </c>
      <c r="AI33" s="19" t="e" cm="1">
        <f t="array" ref="AI33">INDEX(Trajectories!$A$1:$AT$84,MATCH(SUBSTITUTE(Table1519[Type]&amp;Table1519[Size]," ",""),Trajectories!$C$1:$C$84,0),MATCH(Sheet1!$AH33,Trajectories!$A$1:$AT$1,0))</f>
        <v>#N/A</v>
      </c>
      <c r="AJ33" s="20" t="e">
        <f>INDEX($AH$3:$AL$42,MATCH(AH33,$AH$3:$AH$42,0),MATCH($I$10,$AH$3:$AL$3,0))</f>
        <v>#N/A</v>
      </c>
      <c r="AK33" s="18" cm="1">
        <f t="array" ref="AK33">IF(Table1519[Basis year]&gt;AH33,NA(),IF(Table1519[Basis year]=AH33,Table1519[Baseline AER],Table1519[Baseline AER]-Table1519[Baseline AER]*(AH33-Table1519[Basis year])/($X$42-Table1519[Basis year])))</f>
        <v>0</v>
      </c>
      <c r="AL33" s="31" t="e" cm="1">
        <f t="array" ref="AL33">IF(OR(Table1519[Basis year]&gt;AH33,AH33&gt;Table1519[Basis year]+10),NA(),IF(Table1519[Basis year]=AH33,Table1519[Baseline AER],Table1519[Baseline AER]-(Table1519[Baseline AER]-VLOOKUP(Table1519[Basis year]+10,$AH$3:$AI$42,2,0))*(AH33-Table1519[Basis year])/(10)))</f>
        <v>#N/A</v>
      </c>
    </row>
    <row r="34" spans="3:38" x14ac:dyDescent="0.3">
      <c r="C34" s="57" cm="1">
        <f t="array" ref="C34">IF(C33&gt;=2050,"",IF(AND($I$4="Transition accelerator",C33&gt;Table15[Basis year]+9),"",C33+1))</f>
        <v>2026</v>
      </c>
      <c r="D34" s="42"/>
      <c r="E34" s="44"/>
      <c r="F34" s="59">
        <f>_xlfn.IFNA(VLOOKUP(C34,$X$3:$Z$42,3,0),"")</f>
        <v>10.097763157894731</v>
      </c>
      <c r="G34" s="60">
        <f>IFERROR(D34/F34,"")</f>
        <v>0</v>
      </c>
      <c r="I34" s="57" cm="1">
        <f t="array" ref="I34">IF(I33&gt;=2050,"",IF(AND($I$7="Transition accelerator",I33&gt;Table1518[Basis year]+9),"",I33+1))</f>
        <v>2026</v>
      </c>
      <c r="J34" s="42"/>
      <c r="K34" s="44"/>
      <c r="L34" s="59">
        <f>_xlfn.IFNA(VLOOKUP(I34,$AC$3:$AE$42,3,0),"")</f>
        <v>17.538552631578938</v>
      </c>
      <c r="M34" s="60">
        <f t="shared" si="0"/>
        <v>0</v>
      </c>
      <c r="O34" s="49" t="e" cm="1">
        <f t="array" ref="O34">IF(O33&gt;=2050,"",IF(AND($I$10="Transition accelerator",O33&gt;Table1519[Basis year]+9),"",O33+1))</f>
        <v>#N/A</v>
      </c>
      <c r="P34" s="42"/>
      <c r="Q34" s="44"/>
      <c r="R34" s="59" t="str">
        <f>_xlfn.IFNA(VLOOKUP(O34,$AH$3:$AJ$42,3,0),"")</f>
        <v/>
      </c>
      <c r="S34" s="60">
        <f t="shared" si="1"/>
        <v>0</v>
      </c>
      <c r="T34" s="48"/>
      <c r="U34" s="66">
        <f t="shared" si="2"/>
        <v>2026</v>
      </c>
      <c r="V34" s="68" t="e">
        <f>IFERROR((E34*G34+K34*M34+Q34*S34)/(E34+K34+Q34),NA())</f>
        <v>#N/A</v>
      </c>
      <c r="X34" s="34">
        <v>2042</v>
      </c>
      <c r="Y34" s="19" cm="1">
        <f t="array" ref="Y34">INDEX(Trajectories!$A$1:$AT$84,MATCH(SUBSTITUTE(Table15[Type]&amp;Table15[Size]," ",""),Trajectories!$C$1:$C$84,0),MATCH(Sheet1!$X34,Trajectories!$A$1:$AT$1,0))</f>
        <v>2.6631578947368282</v>
      </c>
      <c r="Z34" s="20" t="e">
        <f>INDEX($X$3:$AB$42,MATCH(X34,$X$3:$X$42,0),MATCH($I$4,$X$3:$AB$3,0))</f>
        <v>#N/A</v>
      </c>
      <c r="AA34" s="18" cm="1">
        <f t="array" ref="AA34">IF(Table15[Basis year]&gt;X34,NA(),IF(Table15[Basis year]=X34,Table15[Baseline AER],Table15[Baseline AER]-Table15[Baseline AER]*(X34-Table15[Basis year])/($X$42-Table15[Basis year])))</f>
        <v>3.5555555555555554</v>
      </c>
      <c r="AB34" s="27" t="e" cm="1">
        <f t="array" ref="AB34">IF(OR(Table15[Basis year]&gt;X34,X34&gt;Table15[Basis year]+10),NA(),IF(Table15[Basis year]=X34,Table15[Baseline AER],Table15[Baseline AER]-(Table15[Baseline AER]-VLOOKUP(Table15[Basis year]+10,$X$3:$Y$42,2,0))*(X34-Table15[Basis year])/(10)))</f>
        <v>#N/A</v>
      </c>
      <c r="AC34" s="34">
        <v>2042</v>
      </c>
      <c r="AD34" s="19" cm="1">
        <f t="array" ref="AD34">INDEX(Trajectories!$A$1:$AT$84,MATCH(SUBSTITUTE(Table1518[Type]&amp;Table1518[Size]," ",""),Trajectories!$C$1:$C$84,0),MATCH(Sheet1!$AC34,Trajectories!$A$1:$AT$1,0))</f>
        <v>4.4526315789473445</v>
      </c>
      <c r="AE34" s="20" t="e">
        <f>INDEX($AC$3:$AG$42,MATCH(AC34,$AC$3:$AC$42,0),MATCH($I$7,$AC$3:$AG$3,0))</f>
        <v>#N/A</v>
      </c>
      <c r="AF34" s="18" cm="1">
        <f t="array" ref="AF34">IF(Table1518[Basis year]&gt;AC34,NA(),IF(Table1518[Basis year]=AC34,Table1518[Baseline AER],Table1518[Baseline AER]-Table1518[Baseline AER]*(AC34-Table1518[Basis year])/($X$42-Table1518[Basis year])))</f>
        <v>6.2222222222222214</v>
      </c>
      <c r="AG34" s="31" t="e" cm="1">
        <f t="array" ref="AG34">IF(OR(Table1518[Basis year]&gt;AC34,AC34&gt;Table1518[Basis year]+10),NA(),IF(Table1518[Basis year]=AC34,Table1518[Baseline AER],Table1518[Baseline AER]-(Table1518[Baseline AER]-VLOOKUP(Table1518[Basis year]+10,$AC$3:$AD$42,2,0))*(AC34-Table1518[Basis year])/(10)))</f>
        <v>#N/A</v>
      </c>
      <c r="AH34" s="34">
        <v>2042</v>
      </c>
      <c r="AI34" s="19" t="e" cm="1">
        <f t="array" ref="AI34">INDEX(Trajectories!$A$1:$AT$84,MATCH(SUBSTITUTE(Table1519[Type]&amp;Table1519[Size]," ",""),Trajectories!$C$1:$C$84,0),MATCH(Sheet1!$AH34,Trajectories!$A$1:$AT$1,0))</f>
        <v>#N/A</v>
      </c>
      <c r="AJ34" s="20" t="e">
        <f>INDEX($AH$3:$AL$42,MATCH(AH34,$AH$3:$AH$42,0),MATCH($I$10,$AH$3:$AL$3,0))</f>
        <v>#N/A</v>
      </c>
      <c r="AK34" s="18" cm="1">
        <f t="array" ref="AK34">IF(Table1519[Basis year]&gt;AH34,NA(),IF(Table1519[Basis year]=AH34,Table1519[Baseline AER],Table1519[Baseline AER]-Table1519[Baseline AER]*(AH34-Table1519[Basis year])/($X$42-Table1519[Basis year])))</f>
        <v>0</v>
      </c>
      <c r="AL34" s="31" t="e" cm="1">
        <f t="array" ref="AL34">IF(OR(Table1519[Basis year]&gt;AH34,AH34&gt;Table1519[Basis year]+10),NA(),IF(Table1519[Basis year]=AH34,Table1519[Baseline AER],Table1519[Baseline AER]-(Table1519[Baseline AER]-VLOOKUP(Table1519[Basis year]+10,$AH$3:$AI$42,2,0))*(AH34-Table1519[Basis year])/(10)))</f>
        <v>#N/A</v>
      </c>
    </row>
    <row r="35" spans="3:38" x14ac:dyDescent="0.3">
      <c r="C35" s="57" cm="1">
        <f t="array" ref="C35">IF(C34&gt;=2050,"",IF(AND($I$4="Transition accelerator",C34&gt;Table15[Basis year]+9),"",C34+1))</f>
        <v>2027</v>
      </c>
      <c r="D35" s="42"/>
      <c r="E35" s="44"/>
      <c r="F35" s="59">
        <f>_xlfn.IFNA(VLOOKUP(C35,$X$3:$Z$42,3,0),"")</f>
        <v>9.4636842105263081</v>
      </c>
      <c r="G35" s="60">
        <f>IFERROR(D35/F35,"")</f>
        <v>0</v>
      </c>
      <c r="I35" s="57" cm="1">
        <f t="array" ref="I35">IF(I34&gt;=2050,"",IF(AND($I$7="Transition accelerator",I34&gt;Table1518[Basis year]+9),"",I34+1))</f>
        <v>2027</v>
      </c>
      <c r="J35" s="42"/>
      <c r="K35" s="44"/>
      <c r="L35" s="59">
        <f>_xlfn.IFNA(VLOOKUP(I35,$AC$3:$AE$42,3,0),"")</f>
        <v>16.384736842105248</v>
      </c>
      <c r="M35" s="60">
        <f t="shared" si="0"/>
        <v>0</v>
      </c>
      <c r="O35" s="49" t="e" cm="1">
        <f t="array" ref="O35">IF(O34&gt;=2050,"",IF(AND($I$10="Transition accelerator",O34&gt;Table1519[Basis year]+9),"",O34+1))</f>
        <v>#N/A</v>
      </c>
      <c r="P35" s="42"/>
      <c r="Q35" s="44"/>
      <c r="R35" s="59" t="str">
        <f>_xlfn.IFNA(VLOOKUP(O35,$AH$3:$AJ$42,3,0),"")</f>
        <v/>
      </c>
      <c r="S35" s="60">
        <f t="shared" si="1"/>
        <v>0</v>
      </c>
      <c r="T35" s="48"/>
      <c r="U35" s="66">
        <f t="shared" si="2"/>
        <v>2027</v>
      </c>
      <c r="V35" s="68" t="e">
        <f t="shared" si="3"/>
        <v>#N/A</v>
      </c>
      <c r="X35" s="34">
        <v>2043</v>
      </c>
      <c r="Y35" s="19" cm="1">
        <f t="array" ref="Y35">INDEX(Trajectories!$A$1:$AT$84,MATCH(SUBSTITUTE(Table15[Type]&amp;Table15[Size]," ",""),Trajectories!$C$1:$C$84,0),MATCH(Sheet1!$X35,Trajectories!$A$1:$AT$1,0))</f>
        <v>2.3302631578947133</v>
      </c>
      <c r="Z35" s="20" t="e">
        <f>INDEX($X$3:$AB$42,MATCH(X35,$X$3:$X$42,0),MATCH($I$4,$X$3:$AB$3,0))</f>
        <v>#N/A</v>
      </c>
      <c r="AA35" s="18" cm="1">
        <f t="array" ref="AA35">IF(Table15[Basis year]&gt;X35,NA(),IF(Table15[Basis year]=X35,Table15[Baseline AER],Table15[Baseline AER]-Table15[Baseline AER]*(X35-Table15[Basis year])/($X$42-Table15[Basis year])))</f>
        <v>3.1111111111111107</v>
      </c>
      <c r="AB35" s="27" t="e" cm="1">
        <f t="array" ref="AB35">IF(OR(Table15[Basis year]&gt;X35,X35&gt;Table15[Basis year]+10),NA(),IF(Table15[Basis year]=X35,Table15[Baseline AER],Table15[Baseline AER]-(Table15[Baseline AER]-VLOOKUP(Table15[Basis year]+10,$X$3:$Y$42,2,0))*(X35-Table15[Basis year])/(10)))</f>
        <v>#N/A</v>
      </c>
      <c r="AC35" s="34">
        <v>2043</v>
      </c>
      <c r="AD35" s="19" cm="1">
        <f t="array" ref="AD35">INDEX(Trajectories!$A$1:$AT$84,MATCH(SUBSTITUTE(Table1518[Type]&amp;Table1518[Size]," ",""),Trajectories!$C$1:$C$84,0),MATCH(Sheet1!$AC35,Trajectories!$A$1:$AT$1,0))</f>
        <v>3.8960526315789075</v>
      </c>
      <c r="AE35" s="20" t="e">
        <f>INDEX($AC$3:$AG$42,MATCH(AC35,$AC$3:$AC$42,0),MATCH($I$7,$AC$3:$AG$3,0))</f>
        <v>#N/A</v>
      </c>
      <c r="AF35" s="18" cm="1">
        <f t="array" ref="AF35">IF(Table1518[Basis year]&gt;AC35,NA(),IF(Table1518[Basis year]=AC35,Table1518[Baseline AER],Table1518[Baseline AER]-Table1518[Baseline AER]*(AC35-Table1518[Basis year])/($X$42-Table1518[Basis year])))</f>
        <v>5.4444444444444446</v>
      </c>
      <c r="AG35" s="31" t="e" cm="1">
        <f t="array" ref="AG35">IF(OR(Table1518[Basis year]&gt;AC35,AC35&gt;Table1518[Basis year]+10),NA(),IF(Table1518[Basis year]=AC35,Table1518[Baseline AER],Table1518[Baseline AER]-(Table1518[Baseline AER]-VLOOKUP(Table1518[Basis year]+10,$AC$3:$AD$42,2,0))*(AC35-Table1518[Basis year])/(10)))</f>
        <v>#N/A</v>
      </c>
      <c r="AH35" s="34">
        <v>2043</v>
      </c>
      <c r="AI35" s="19" t="e" cm="1">
        <f t="array" ref="AI35">INDEX(Trajectories!$A$1:$AT$84,MATCH(SUBSTITUTE(Table1519[Type]&amp;Table1519[Size]," ",""),Trajectories!$C$1:$C$84,0),MATCH(Sheet1!$AH35,Trajectories!$A$1:$AT$1,0))</f>
        <v>#N/A</v>
      </c>
      <c r="AJ35" s="20" t="e">
        <f>INDEX($AH$3:$AL$42,MATCH(AH35,$AH$3:$AH$42,0),MATCH($I$10,$AH$3:$AL$3,0))</f>
        <v>#N/A</v>
      </c>
      <c r="AK35" s="18" cm="1">
        <f t="array" ref="AK35">IF(Table1519[Basis year]&gt;AH35,NA(),IF(Table1519[Basis year]=AH35,Table1519[Baseline AER],Table1519[Baseline AER]-Table1519[Baseline AER]*(AH35-Table1519[Basis year])/($X$42-Table1519[Basis year])))</f>
        <v>0</v>
      </c>
      <c r="AL35" s="31" t="e" cm="1">
        <f t="array" ref="AL35">IF(OR(Table1519[Basis year]&gt;AH35,AH35&gt;Table1519[Basis year]+10),NA(),IF(Table1519[Basis year]=AH35,Table1519[Baseline AER],Table1519[Baseline AER]-(Table1519[Baseline AER]-VLOOKUP(Table1519[Basis year]+10,$AH$3:$AI$42,2,0))*(AH35-Table1519[Basis year])/(10)))</f>
        <v>#N/A</v>
      </c>
    </row>
    <row r="36" spans="3:38" x14ac:dyDescent="0.3">
      <c r="C36" s="57" cm="1">
        <f t="array" ref="C36">IF(C35&gt;=2050,"",IF(AND($I$4="Transition accelerator",C35&gt;Table15[Basis year]+9),"",C35+1))</f>
        <v>2028</v>
      </c>
      <c r="D36" s="42"/>
      <c r="E36" s="44"/>
      <c r="F36" s="59">
        <f>_xlfn.IFNA(VLOOKUP(C36,$X$3:$Z$42,3,0),"")</f>
        <v>8.8296052631578856</v>
      </c>
      <c r="G36" s="60">
        <f>IFERROR(D36/F36,"")</f>
        <v>0</v>
      </c>
      <c r="I36" s="57" cm="1">
        <f t="array" ref="I36">IF(I35&gt;=2050,"",IF(AND($I$7="Transition accelerator",I35&gt;Table1518[Basis year]+9),"",I35+1))</f>
        <v>2028</v>
      </c>
      <c r="J36" s="42"/>
      <c r="K36" s="44"/>
      <c r="L36" s="59">
        <f>_xlfn.IFNA(VLOOKUP(I36,$AC$3:$AE$42,3,0),"")</f>
        <v>15.230921052631562</v>
      </c>
      <c r="M36" s="60">
        <f t="shared" si="0"/>
        <v>0</v>
      </c>
      <c r="O36" s="49" t="e" cm="1">
        <f t="array" ref="O36">IF(O35&gt;=2050,"",IF(AND($I$10="Transition accelerator",O35&gt;Table1519[Basis year]+9),"",O35+1))</f>
        <v>#N/A</v>
      </c>
      <c r="P36" s="42"/>
      <c r="Q36" s="44"/>
      <c r="R36" s="59" t="str">
        <f>_xlfn.IFNA(VLOOKUP(O36,$AH$3:$AJ$42,3,0),"")</f>
        <v/>
      </c>
      <c r="S36" s="60">
        <f t="shared" si="1"/>
        <v>0</v>
      </c>
      <c r="T36" s="48"/>
      <c r="U36" s="66">
        <f t="shared" si="2"/>
        <v>2028</v>
      </c>
      <c r="V36" s="68" t="e">
        <f t="shared" si="3"/>
        <v>#N/A</v>
      </c>
      <c r="X36" s="34">
        <v>2044</v>
      </c>
      <c r="Y36" s="19" cm="1">
        <f t="array" ref="Y36">INDEX(Trajectories!$A$1:$AT$84,MATCH(SUBSTITUTE(Table15[Type]&amp;Table15[Size]," ",""),Trajectories!$C$1:$C$84,0),MATCH(Sheet1!$X36,Trajectories!$A$1:$AT$1,0))</f>
        <v>1.9973684210526883</v>
      </c>
      <c r="Z36" s="20" t="e">
        <f>INDEX($X$3:$AB$42,MATCH(X36,$X$3:$X$42,0),MATCH($I$4,$X$3:$AB$3,0))</f>
        <v>#N/A</v>
      </c>
      <c r="AA36" s="18" cm="1">
        <f t="array" ref="AA36">IF(Table15[Basis year]&gt;X36,NA(),IF(Table15[Basis year]=X36,Table15[Baseline AER],Table15[Baseline AER]-Table15[Baseline AER]*(X36-Table15[Basis year])/($X$42-Table15[Basis year])))</f>
        <v>2.6666666666666661</v>
      </c>
      <c r="AB36" s="27" t="e" cm="1">
        <f t="array" ref="AB36">IF(OR(Table15[Basis year]&gt;X36,X36&gt;Table15[Basis year]+10),NA(),IF(Table15[Basis year]=X36,Table15[Baseline AER],Table15[Baseline AER]-(Table15[Baseline AER]-VLOOKUP(Table15[Basis year]+10,$X$3:$Y$42,2,0))*(X36-Table15[Basis year])/(10)))</f>
        <v>#N/A</v>
      </c>
      <c r="AC36" s="34">
        <v>2044</v>
      </c>
      <c r="AD36" s="19" cm="1">
        <f t="array" ref="AD36">INDEX(Trajectories!$A$1:$AT$84,MATCH(SUBSTITUTE(Table1518[Type]&amp;Table1518[Size]," ",""),Trajectories!$C$1:$C$84,0),MATCH(Sheet1!$AC36,Trajectories!$A$1:$AT$1,0))</f>
        <v>3.339473684210621</v>
      </c>
      <c r="AE36" s="20" t="e">
        <f>INDEX($AC$3:$AG$42,MATCH(AC36,$AC$3:$AC$42,0),MATCH($I$7,$AC$3:$AG$3,0))</f>
        <v>#N/A</v>
      </c>
      <c r="AF36" s="18" cm="1">
        <f t="array" ref="AF36">IF(Table1518[Basis year]&gt;AC36,NA(),IF(Table1518[Basis year]=AC36,Table1518[Baseline AER],Table1518[Baseline AER]-Table1518[Baseline AER]*(AC36-Table1518[Basis year])/($X$42-Table1518[Basis year])))</f>
        <v>4.6666666666666679</v>
      </c>
      <c r="AG36" s="31" t="e" cm="1">
        <f t="array" ref="AG36">IF(OR(Table1518[Basis year]&gt;AC36,AC36&gt;Table1518[Basis year]+10),NA(),IF(Table1518[Basis year]=AC36,Table1518[Baseline AER],Table1518[Baseline AER]-(Table1518[Baseline AER]-VLOOKUP(Table1518[Basis year]+10,$AC$3:$AD$42,2,0))*(AC36-Table1518[Basis year])/(10)))</f>
        <v>#N/A</v>
      </c>
      <c r="AH36" s="34">
        <v>2044</v>
      </c>
      <c r="AI36" s="19" t="e" cm="1">
        <f t="array" ref="AI36">INDEX(Trajectories!$A$1:$AT$84,MATCH(SUBSTITUTE(Table1519[Type]&amp;Table1519[Size]," ",""),Trajectories!$C$1:$C$84,0),MATCH(Sheet1!$AH36,Trajectories!$A$1:$AT$1,0))</f>
        <v>#N/A</v>
      </c>
      <c r="AJ36" s="20" t="e">
        <f>INDEX($AH$3:$AL$42,MATCH(AH36,$AH$3:$AH$42,0),MATCH($I$10,$AH$3:$AL$3,0))</f>
        <v>#N/A</v>
      </c>
      <c r="AK36" s="18" cm="1">
        <f t="array" ref="AK36">IF(Table1519[Basis year]&gt;AH36,NA(),IF(Table1519[Basis year]=AH36,Table1519[Baseline AER],Table1519[Baseline AER]-Table1519[Baseline AER]*(AH36-Table1519[Basis year])/($X$42-Table1519[Basis year])))</f>
        <v>0</v>
      </c>
      <c r="AL36" s="31" t="e" cm="1">
        <f t="array" ref="AL36">IF(OR(Table1519[Basis year]&gt;AH36,AH36&gt;Table1519[Basis year]+10),NA(),IF(Table1519[Basis year]=AH36,Table1519[Baseline AER],Table1519[Baseline AER]-(Table1519[Baseline AER]-VLOOKUP(Table1519[Basis year]+10,$AH$3:$AI$42,2,0))*(AH36-Table1519[Basis year])/(10)))</f>
        <v>#N/A</v>
      </c>
    </row>
    <row r="37" spans="3:38" x14ac:dyDescent="0.3">
      <c r="C37" s="57" cm="1">
        <f t="array" ref="C37">IF(C36&gt;=2050,"",IF(AND($I$4="Transition accelerator",C36&gt;Table15[Basis year]+9),"",C36+1))</f>
        <v>2029</v>
      </c>
      <c r="D37" s="42"/>
      <c r="E37" s="44"/>
      <c r="F37" s="59">
        <f>_xlfn.IFNA(VLOOKUP(C37,$X$3:$Z$42,3,0),"")</f>
        <v>8.1955263157894613</v>
      </c>
      <c r="G37" s="60">
        <f>IFERROR(D37/F37,"")</f>
        <v>0</v>
      </c>
      <c r="I37" s="57" cm="1">
        <f t="array" ref="I37">IF(I36&gt;=2050,"",IF(AND($I$7="Transition accelerator",I36&gt;Table1518[Basis year]+9),"",I36+1))</f>
        <v>2029</v>
      </c>
      <c r="J37" s="42"/>
      <c r="K37" s="44"/>
      <c r="L37" s="59">
        <f>_xlfn.IFNA(VLOOKUP(I37,$AC$3:$AE$42,3,0),"")</f>
        <v>14.077105263157875</v>
      </c>
      <c r="M37" s="60">
        <f t="shared" si="0"/>
        <v>0</v>
      </c>
      <c r="O37" s="49" t="e" cm="1">
        <f t="array" ref="O37">IF(O36&gt;=2050,"",IF(AND($I$10="Transition accelerator",O36&gt;Table1519[Basis year]+9),"",O36+1))</f>
        <v>#N/A</v>
      </c>
      <c r="P37" s="42"/>
      <c r="Q37" s="44"/>
      <c r="R37" s="59" t="str">
        <f>_xlfn.IFNA(VLOOKUP(O37,$AH$3:$AJ$42,3,0),"")</f>
        <v/>
      </c>
      <c r="S37" s="60">
        <f t="shared" si="1"/>
        <v>0</v>
      </c>
      <c r="T37" s="48"/>
      <c r="U37" s="66">
        <f t="shared" si="2"/>
        <v>2029</v>
      </c>
      <c r="V37" s="68" t="e">
        <f t="shared" si="3"/>
        <v>#N/A</v>
      </c>
      <c r="X37" s="34">
        <v>2045</v>
      </c>
      <c r="Y37" s="19" cm="1">
        <f t="array" ref="Y37">INDEX(Trajectories!$A$1:$AT$84,MATCH(SUBSTITUTE(Table15[Type]&amp;Table15[Size]," ",""),Trajectories!$C$1:$C$84,0),MATCH(Sheet1!$X37,Trajectories!$A$1:$AT$1,0))</f>
        <v>1.6644736842105736</v>
      </c>
      <c r="Z37" s="20" t="e">
        <f>INDEX($X$3:$AB$42,MATCH(X37,$X$3:$X$42,0),MATCH($I$4,$X$3:$AB$3,0))</f>
        <v>#N/A</v>
      </c>
      <c r="AA37" s="18" cm="1">
        <f t="array" ref="AA37">IF(Table15[Basis year]&gt;X37,NA(),IF(Table15[Basis year]=X37,Table15[Baseline AER],Table15[Baseline AER]-Table15[Baseline AER]*(X37-Table15[Basis year])/($X$42-Table15[Basis year])))</f>
        <v>2.2222222222222214</v>
      </c>
      <c r="AB37" s="27" t="e" cm="1">
        <f t="array" ref="AB37">IF(OR(Table15[Basis year]&gt;X37,X37&gt;Table15[Basis year]+10),NA(),IF(Table15[Basis year]=X37,Table15[Baseline AER],Table15[Baseline AER]-(Table15[Baseline AER]-VLOOKUP(Table15[Basis year]+10,$X$3:$Y$42,2,0))*(X37-Table15[Basis year])/(10)))</f>
        <v>#N/A</v>
      </c>
      <c r="AC37" s="34">
        <v>2045</v>
      </c>
      <c r="AD37" s="19" cm="1">
        <f t="array" ref="AD37">INDEX(Trajectories!$A$1:$AT$84,MATCH(SUBSTITUTE(Table1518[Type]&amp;Table1518[Size]," ",""),Trajectories!$C$1:$C$84,0),MATCH(Sheet1!$AC37,Trajectories!$A$1:$AT$1,0))</f>
        <v>2.7828947368421844</v>
      </c>
      <c r="AE37" s="20" t="e">
        <f>INDEX($AC$3:$AG$42,MATCH(AC37,$AC$3:$AC$42,0),MATCH($I$7,$AC$3:$AG$3,0))</f>
        <v>#N/A</v>
      </c>
      <c r="AF37" s="18" cm="1">
        <f t="array" ref="AF37">IF(Table1518[Basis year]&gt;AC37,NA(),IF(Table1518[Basis year]=AC37,Table1518[Baseline AER],Table1518[Baseline AER]-Table1518[Baseline AER]*(AC37-Table1518[Basis year])/($X$42-Table1518[Basis year])))</f>
        <v>3.8888888888888893</v>
      </c>
      <c r="AG37" s="31" t="e" cm="1">
        <f t="array" ref="AG37">IF(OR(Table1518[Basis year]&gt;AC37,AC37&gt;Table1518[Basis year]+10),NA(),IF(Table1518[Basis year]=AC37,Table1518[Baseline AER],Table1518[Baseline AER]-(Table1518[Baseline AER]-VLOOKUP(Table1518[Basis year]+10,$AC$3:$AD$42,2,0))*(AC37-Table1518[Basis year])/(10)))</f>
        <v>#N/A</v>
      </c>
      <c r="AH37" s="34">
        <v>2045</v>
      </c>
      <c r="AI37" s="19" t="e" cm="1">
        <f t="array" ref="AI37">INDEX(Trajectories!$A$1:$AT$84,MATCH(SUBSTITUTE(Table1519[Type]&amp;Table1519[Size]," ",""),Trajectories!$C$1:$C$84,0),MATCH(Sheet1!$AH37,Trajectories!$A$1:$AT$1,0))</f>
        <v>#N/A</v>
      </c>
      <c r="AJ37" s="20" t="e">
        <f>INDEX($AH$3:$AL$42,MATCH(AH37,$AH$3:$AH$42,0),MATCH($I$10,$AH$3:$AL$3,0))</f>
        <v>#N/A</v>
      </c>
      <c r="AK37" s="18" cm="1">
        <f t="array" ref="AK37">IF(Table1519[Basis year]&gt;AH37,NA(),IF(Table1519[Basis year]=AH37,Table1519[Baseline AER],Table1519[Baseline AER]-Table1519[Baseline AER]*(AH37-Table1519[Basis year])/($X$42-Table1519[Basis year])))</f>
        <v>0</v>
      </c>
      <c r="AL37" s="31" t="e" cm="1">
        <f t="array" ref="AL37">IF(OR(Table1519[Basis year]&gt;AH37,AH37&gt;Table1519[Basis year]+10),NA(),IF(Table1519[Basis year]=AH37,Table1519[Baseline AER],Table1519[Baseline AER]-(Table1519[Baseline AER]-VLOOKUP(Table1519[Basis year]+10,$AH$3:$AI$42,2,0))*(AH37-Table1519[Basis year])/(10)))</f>
        <v>#N/A</v>
      </c>
    </row>
    <row r="38" spans="3:38" x14ac:dyDescent="0.3">
      <c r="C38" s="57" cm="1">
        <f t="array" ref="C38">IF(C37&gt;=2050,"",IF(AND($I$4="Transition accelerator",C37&gt;Table15[Basis year]+9),"",C37+1))</f>
        <v>2030</v>
      </c>
      <c r="D38" s="42"/>
      <c r="E38" s="44"/>
      <c r="F38" s="59">
        <f>_xlfn.IFNA(VLOOKUP(C38,$X$3:$Z$42,3,0),"")</f>
        <v>7.5614473684210397</v>
      </c>
      <c r="G38" s="60">
        <f>IFERROR(D38/F38,"")</f>
        <v>0</v>
      </c>
      <c r="I38" s="57" cm="1">
        <f t="array" ref="I38">IF(I37&gt;=2050,"",IF(AND($I$7="Transition accelerator",I37&gt;Table1518[Basis year]+9),"",I37+1))</f>
        <v>2030</v>
      </c>
      <c r="J38" s="42"/>
      <c r="K38" s="44"/>
      <c r="L38" s="59">
        <f>_xlfn.IFNA(VLOOKUP(I38,$AC$3:$AE$42,3,0),"")</f>
        <v>12.923289473684187</v>
      </c>
      <c r="M38" s="60">
        <f t="shared" si="0"/>
        <v>0</v>
      </c>
      <c r="O38" s="49" t="e" cm="1">
        <f t="array" ref="O38">IF(O37&gt;=2050,"",IF(AND($I$10="Transition accelerator",O37&gt;Table1519[Basis year]+9),"",O37+1))</f>
        <v>#N/A</v>
      </c>
      <c r="P38" s="42"/>
      <c r="Q38" s="44"/>
      <c r="R38" s="59" t="str">
        <f>_xlfn.IFNA(VLOOKUP(O38,$AH$3:$AJ$42,3,0),"")</f>
        <v/>
      </c>
      <c r="S38" s="60">
        <f t="shared" si="1"/>
        <v>0</v>
      </c>
      <c r="T38" s="48"/>
      <c r="U38" s="66">
        <f t="shared" si="2"/>
        <v>2030</v>
      </c>
      <c r="V38" s="68" t="e">
        <f t="shared" si="3"/>
        <v>#N/A</v>
      </c>
      <c r="X38" s="34">
        <v>2046</v>
      </c>
      <c r="Y38" s="19" cm="1">
        <f t="array" ref="Y38">INDEX(Trajectories!$A$1:$AT$84,MATCH(SUBSTITUTE(Table15[Type]&amp;Table15[Size]," ",""),Trajectories!$C$1:$C$84,0),MATCH(Sheet1!$X38,Trajectories!$A$1:$AT$1,0))</f>
        <v>1.3315789473684589</v>
      </c>
      <c r="Z38" s="20" t="e">
        <f>INDEX($X$3:$AB$42,MATCH(X38,$X$3:$X$42,0),MATCH($I$4,$X$3:$AB$3,0))</f>
        <v>#N/A</v>
      </c>
      <c r="AA38" s="18" cm="1">
        <f t="array" ref="AA38">IF(Table15[Basis year]&gt;X38,NA(),IF(Table15[Basis year]=X38,Table15[Baseline AER],Table15[Baseline AER]-Table15[Baseline AER]*(X38-Table15[Basis year])/($X$42-Table15[Basis year])))</f>
        <v>1.7777777777777786</v>
      </c>
      <c r="AB38" s="27" t="e" cm="1">
        <f t="array" ref="AB38">IF(OR(Table15[Basis year]&gt;X38,X38&gt;Table15[Basis year]+10),NA(),IF(Table15[Basis year]=X38,Table15[Baseline AER],Table15[Baseline AER]-(Table15[Baseline AER]-VLOOKUP(Table15[Basis year]+10,$X$3:$Y$42,2,0))*(X38-Table15[Basis year])/(10)))</f>
        <v>#N/A</v>
      </c>
      <c r="AC38" s="34">
        <v>2046</v>
      </c>
      <c r="AD38" s="19" cm="1">
        <f t="array" ref="AD38">INDEX(Trajectories!$A$1:$AT$84,MATCH(SUBSTITUTE(Table1518[Type]&amp;Table1518[Size]," ",""),Trajectories!$C$1:$C$84,0),MATCH(Sheet1!$AC38,Trajectories!$A$1:$AT$1,0))</f>
        <v>2.2263157894737473</v>
      </c>
      <c r="AE38" s="20" t="e">
        <f>INDEX($AC$3:$AG$42,MATCH(AC38,$AC$3:$AC$42,0),MATCH($I$7,$AC$3:$AG$3,0))</f>
        <v>#N/A</v>
      </c>
      <c r="AF38" s="18" cm="1">
        <f t="array" ref="AF38">IF(Table1518[Basis year]&gt;AC38,NA(),IF(Table1518[Basis year]=AC38,Table1518[Baseline AER],Table1518[Baseline AER]-Table1518[Baseline AER]*(AC38-Table1518[Basis year])/($X$42-Table1518[Basis year])))</f>
        <v>3.1111111111111107</v>
      </c>
      <c r="AG38" s="31" t="e" cm="1">
        <f t="array" ref="AG38">IF(OR(Table1518[Basis year]&gt;AC38,AC38&gt;Table1518[Basis year]+10),NA(),IF(Table1518[Basis year]=AC38,Table1518[Baseline AER],Table1518[Baseline AER]-(Table1518[Baseline AER]-VLOOKUP(Table1518[Basis year]+10,$AC$3:$AD$42,2,0))*(AC38-Table1518[Basis year])/(10)))</f>
        <v>#N/A</v>
      </c>
      <c r="AH38" s="34">
        <v>2046</v>
      </c>
      <c r="AI38" s="19" t="e" cm="1">
        <f t="array" ref="AI38">INDEX(Trajectories!$A$1:$AT$84,MATCH(SUBSTITUTE(Table1519[Type]&amp;Table1519[Size]," ",""),Trajectories!$C$1:$C$84,0),MATCH(Sheet1!$AH38,Trajectories!$A$1:$AT$1,0))</f>
        <v>#N/A</v>
      </c>
      <c r="AJ38" s="20" t="e">
        <f>INDEX($AH$3:$AL$42,MATCH(AH38,$AH$3:$AH$42,0),MATCH($I$10,$AH$3:$AL$3,0))</f>
        <v>#N/A</v>
      </c>
      <c r="AK38" s="18" cm="1">
        <f t="array" ref="AK38">IF(Table1519[Basis year]&gt;AH38,NA(),IF(Table1519[Basis year]=AH38,Table1519[Baseline AER],Table1519[Baseline AER]-Table1519[Baseline AER]*(AH38-Table1519[Basis year])/($X$42-Table1519[Basis year])))</f>
        <v>0</v>
      </c>
      <c r="AL38" s="31" t="e" cm="1">
        <f t="array" ref="AL38">IF(OR(Table1519[Basis year]&gt;AH38,AH38&gt;Table1519[Basis year]+10),NA(),IF(Table1519[Basis year]=AH38,Table1519[Baseline AER],Table1519[Baseline AER]-(Table1519[Baseline AER]-VLOOKUP(Table1519[Basis year]+10,$AH$3:$AI$42,2,0))*(AH38-Table1519[Basis year])/(10)))</f>
        <v>#N/A</v>
      </c>
    </row>
    <row r="39" spans="3:38" x14ac:dyDescent="0.3">
      <c r="C39" s="57" cm="1">
        <f t="array" ref="C39">IF(C38&gt;=2050,"",IF(AND($I$4="Transition accelerator",C38&gt;Table15[Basis year]+9),"",C38+1))</f>
        <v>2031</v>
      </c>
      <c r="D39" s="42"/>
      <c r="E39" s="44"/>
      <c r="F39" s="59">
        <f>_xlfn.IFNA(VLOOKUP(C39,$X$3:$Z$42,3,0),"")</f>
        <v>6.9273684210526163</v>
      </c>
      <c r="G39" s="60">
        <f>IFERROR(D39/F39,"")</f>
        <v>0</v>
      </c>
      <c r="I39" s="57" cm="1">
        <f t="array" ref="I39">IF(I38&gt;=2050,"",IF(AND($I$7="Transition accelerator",I38&gt;Table1518[Basis year]+9),"",I38+1))</f>
        <v>2031</v>
      </c>
      <c r="J39" s="42"/>
      <c r="K39" s="44"/>
      <c r="L39" s="59">
        <f>_xlfn.IFNA(VLOOKUP(I39,$AC$3:$AE$42,3,0),"")</f>
        <v>11.769473684210499</v>
      </c>
      <c r="M39" s="60">
        <f t="shared" si="0"/>
        <v>0</v>
      </c>
      <c r="O39" s="49" t="e" cm="1">
        <f t="array" ref="O39">IF(O38&gt;=2050,"",IF(AND($I$10="Transition accelerator",O38&gt;Table1519[Basis year]+9),"",O38+1))</f>
        <v>#N/A</v>
      </c>
      <c r="P39" s="42"/>
      <c r="Q39" s="44"/>
      <c r="R39" s="59" t="str">
        <f>_xlfn.IFNA(VLOOKUP(O39,$AH$3:$AJ$42,3,0),"")</f>
        <v/>
      </c>
      <c r="S39" s="60">
        <f t="shared" si="1"/>
        <v>0</v>
      </c>
      <c r="T39" s="48"/>
      <c r="U39" s="66">
        <f t="shared" si="2"/>
        <v>2031</v>
      </c>
      <c r="V39" s="68" t="e">
        <f t="shared" si="3"/>
        <v>#N/A</v>
      </c>
      <c r="X39" s="34">
        <v>2047</v>
      </c>
      <c r="Y39" s="19" cm="1">
        <f t="array" ref="Y39">INDEX(Trajectories!$A$1:$AT$84,MATCH(SUBSTITUTE(Table15[Type]&amp;Table15[Size]," ",""),Trajectories!$C$1:$C$84,0),MATCH(Sheet1!$X39,Trajectories!$A$1:$AT$1,0))</f>
        <v>0.99868421052634415</v>
      </c>
      <c r="Z39" s="20" t="e">
        <f>INDEX($X$3:$AB$42,MATCH(X39,$X$3:$X$42,0),MATCH($I$4,$X$3:$AB$3,0))</f>
        <v>#N/A</v>
      </c>
      <c r="AA39" s="18" cm="1">
        <f t="array" ref="AA39">IF(Table15[Basis year]&gt;X39,NA(),IF(Table15[Basis year]=X39,Table15[Baseline AER],Table15[Baseline AER]-Table15[Baseline AER]*(X39-Table15[Basis year])/($X$42-Table15[Basis year])))</f>
        <v>1.3333333333333339</v>
      </c>
      <c r="AB39" s="27" t="e" cm="1">
        <f t="array" ref="AB39">IF(OR(Table15[Basis year]&gt;X39,X39&gt;Table15[Basis year]+10),NA(),IF(Table15[Basis year]=X39,Table15[Baseline AER],Table15[Baseline AER]-(Table15[Baseline AER]-VLOOKUP(Table15[Basis year]+10,$X$3:$Y$42,2,0))*(X39-Table15[Basis year])/(10)))</f>
        <v>#N/A</v>
      </c>
      <c r="AC39" s="34">
        <v>2047</v>
      </c>
      <c r="AD39" s="19" cm="1">
        <f t="array" ref="AD39">INDEX(Trajectories!$A$1:$AT$84,MATCH(SUBSTITUTE(Table1518[Type]&amp;Table1518[Size]," ",""),Trajectories!$C$1:$C$84,0),MATCH(Sheet1!$AC39,Trajectories!$A$1:$AT$1,0))</f>
        <v>1.6697368421053105</v>
      </c>
      <c r="AE39" s="20" t="e">
        <f>INDEX($AC$3:$AG$42,MATCH(AC39,$AC$3:$AC$42,0),MATCH($I$7,$AC$3:$AG$3,0))</f>
        <v>#N/A</v>
      </c>
      <c r="AF39" s="18" cm="1">
        <f t="array" ref="AF39">IF(Table1518[Basis year]&gt;AC39,NA(),IF(Table1518[Basis year]=AC39,Table1518[Baseline AER],Table1518[Baseline AER]-Table1518[Baseline AER]*(AC39-Table1518[Basis year])/($X$42-Table1518[Basis year])))</f>
        <v>2.3333333333333321</v>
      </c>
      <c r="AG39" s="31" t="e" cm="1">
        <f t="array" ref="AG39">IF(OR(Table1518[Basis year]&gt;AC39,AC39&gt;Table1518[Basis year]+10),NA(),IF(Table1518[Basis year]=AC39,Table1518[Baseline AER],Table1518[Baseline AER]-(Table1518[Baseline AER]-VLOOKUP(Table1518[Basis year]+10,$AC$3:$AD$42,2,0))*(AC39-Table1518[Basis year])/(10)))</f>
        <v>#N/A</v>
      </c>
      <c r="AH39" s="34">
        <v>2047</v>
      </c>
      <c r="AI39" s="19" t="e" cm="1">
        <f t="array" ref="AI39">INDEX(Trajectories!$A$1:$AT$84,MATCH(SUBSTITUTE(Table1519[Type]&amp;Table1519[Size]," ",""),Trajectories!$C$1:$C$84,0),MATCH(Sheet1!$AH39,Trajectories!$A$1:$AT$1,0))</f>
        <v>#N/A</v>
      </c>
      <c r="AJ39" s="20" t="e">
        <f>INDEX($AH$3:$AL$42,MATCH(AH39,$AH$3:$AH$42,0),MATCH($I$10,$AH$3:$AL$3,0))</f>
        <v>#N/A</v>
      </c>
      <c r="AK39" s="18" cm="1">
        <f t="array" ref="AK39">IF(Table1519[Basis year]&gt;AH39,NA(),IF(Table1519[Basis year]=AH39,Table1519[Baseline AER],Table1519[Baseline AER]-Table1519[Baseline AER]*(AH39-Table1519[Basis year])/($X$42-Table1519[Basis year])))</f>
        <v>0</v>
      </c>
      <c r="AL39" s="31" t="e" cm="1">
        <f t="array" ref="AL39">IF(OR(Table1519[Basis year]&gt;AH39,AH39&gt;Table1519[Basis year]+10),NA(),IF(Table1519[Basis year]=AH39,Table1519[Baseline AER],Table1519[Baseline AER]-(Table1519[Baseline AER]-VLOOKUP(Table1519[Basis year]+10,$AH$3:$AI$42,2,0))*(AH39-Table1519[Basis year])/(10)))</f>
        <v>#N/A</v>
      </c>
    </row>
    <row r="40" spans="3:38" x14ac:dyDescent="0.3">
      <c r="C40" s="57" cm="1">
        <f t="array" ref="C40">IF(C39&gt;=2050,"",IF(AND($I$4="Transition accelerator",C39&gt;Table15[Basis year]+9),"",C39+1))</f>
        <v>2032</v>
      </c>
      <c r="D40" s="42"/>
      <c r="E40" s="44"/>
      <c r="F40" s="59">
        <f>_xlfn.IFNA(VLOOKUP(C40,$X$3:$Z$42,3,0),"")</f>
        <v>6.2932894736841929</v>
      </c>
      <c r="G40" s="60">
        <f>IFERROR(D40/F40,"")</f>
        <v>0</v>
      </c>
      <c r="I40" s="57" cm="1">
        <f t="array" ref="I40">IF(I39&gt;=2050,"",IF(AND($I$7="Transition accelerator",I39&gt;Table1518[Basis year]+9),"",I39+1))</f>
        <v>2032</v>
      </c>
      <c r="J40" s="42"/>
      <c r="K40" s="44"/>
      <c r="L40" s="59">
        <f>_xlfn.IFNA(VLOOKUP(I40,$AC$3:$AE$42,3,0),"")</f>
        <v>10.615657894736813</v>
      </c>
      <c r="M40" s="60">
        <f t="shared" si="0"/>
        <v>0</v>
      </c>
      <c r="O40" s="49" t="e" cm="1">
        <f t="array" ref="O40">IF(O39&gt;=2050,"",IF(AND($I$10="Transition accelerator",O39&gt;Table1519[Basis year]+9),"",O39+1))</f>
        <v>#N/A</v>
      </c>
      <c r="P40" s="42"/>
      <c r="Q40" s="44"/>
      <c r="R40" s="59" t="str">
        <f>_xlfn.IFNA(VLOOKUP(O40,$AH$3:$AJ$42,3,0),"")</f>
        <v/>
      </c>
      <c r="S40" s="60">
        <f t="shared" si="1"/>
        <v>0</v>
      </c>
      <c r="T40" s="48"/>
      <c r="U40" s="66">
        <f t="shared" si="2"/>
        <v>2032</v>
      </c>
      <c r="V40" s="68" t="e">
        <f t="shared" si="3"/>
        <v>#N/A</v>
      </c>
      <c r="X40" s="34">
        <v>2048</v>
      </c>
      <c r="Y40" s="19" cm="1">
        <f t="array" ref="Y40">INDEX(Trajectories!$A$1:$AT$84,MATCH(SUBSTITUTE(Table15[Type]&amp;Table15[Size]," ",""),Trajectories!$C$1:$C$84,0),MATCH(Sheet1!$X40,Trajectories!$A$1:$AT$1,0))</f>
        <v>0.66578947368422947</v>
      </c>
      <c r="Z40" s="20" t="e">
        <f>INDEX($X$3:$AB$42,MATCH(X40,$X$3:$X$42,0),MATCH($I$4,$X$3:$AB$3,0))</f>
        <v>#N/A</v>
      </c>
      <c r="AA40" s="18" cm="1">
        <f t="array" ref="AA40">IF(Table15[Basis year]&gt;X40,NA(),IF(Table15[Basis year]=X40,Table15[Baseline AER],Table15[Baseline AER]-Table15[Baseline AER]*(X40-Table15[Basis year])/($X$42-Table15[Basis year])))</f>
        <v>0.88888888888888928</v>
      </c>
      <c r="AB40" s="27" t="e" cm="1">
        <f t="array" ref="AB40">IF(OR(Table15[Basis year]&gt;X40,X40&gt;Table15[Basis year]+10),NA(),IF(Table15[Basis year]=X40,Table15[Baseline AER],Table15[Baseline AER]-(Table15[Baseline AER]-VLOOKUP(Table15[Basis year]+10,$X$3:$Y$42,2,0))*(X40-Table15[Basis year])/(10)))</f>
        <v>#N/A</v>
      </c>
      <c r="AC40" s="34">
        <v>2048</v>
      </c>
      <c r="AD40" s="19" cm="1">
        <f t="array" ref="AD40">INDEX(Trajectories!$A$1:$AT$84,MATCH(SUBSTITUTE(Table1518[Type]&amp;Table1518[Size]," ",""),Trajectories!$C$1:$C$84,0),MATCH(Sheet1!$AC40,Trajectories!$A$1:$AT$1,0))</f>
        <v>1.1131578947368737</v>
      </c>
      <c r="AE40" s="20" t="e">
        <f>INDEX($AC$3:$AG$42,MATCH(AC40,$AC$3:$AC$42,0),MATCH($I$7,$AC$3:$AG$3,0))</f>
        <v>#N/A</v>
      </c>
      <c r="AF40" s="18" cm="1">
        <f t="array" ref="AF40">IF(Table1518[Basis year]&gt;AC40,NA(),IF(Table1518[Basis year]=AC40,Table1518[Baseline AER],Table1518[Baseline AER]-Table1518[Baseline AER]*(AC40-Table1518[Basis year])/($X$42-Table1518[Basis year])))</f>
        <v>1.5555555555555571</v>
      </c>
      <c r="AG40" s="31" t="e" cm="1">
        <f t="array" ref="AG40">IF(OR(Table1518[Basis year]&gt;AC40,AC40&gt;Table1518[Basis year]+10),NA(),IF(Table1518[Basis year]=AC40,Table1518[Baseline AER],Table1518[Baseline AER]-(Table1518[Baseline AER]-VLOOKUP(Table1518[Basis year]+10,$AC$3:$AD$42,2,0))*(AC40-Table1518[Basis year])/(10)))</f>
        <v>#N/A</v>
      </c>
      <c r="AH40" s="34">
        <v>2048</v>
      </c>
      <c r="AI40" s="19" t="e" cm="1">
        <f t="array" ref="AI40">INDEX(Trajectories!$A$1:$AT$84,MATCH(SUBSTITUTE(Table1519[Type]&amp;Table1519[Size]," ",""),Trajectories!$C$1:$C$84,0),MATCH(Sheet1!$AH40,Trajectories!$A$1:$AT$1,0))</f>
        <v>#N/A</v>
      </c>
      <c r="AJ40" s="20" t="e">
        <f>INDEX($AH$3:$AL$42,MATCH(AH40,$AH$3:$AH$42,0),MATCH($I$10,$AH$3:$AL$3,0))</f>
        <v>#N/A</v>
      </c>
      <c r="AK40" s="18" cm="1">
        <f t="array" ref="AK40">IF(Table1519[Basis year]&gt;AH40,NA(),IF(Table1519[Basis year]=AH40,Table1519[Baseline AER],Table1519[Baseline AER]-Table1519[Baseline AER]*(AH40-Table1519[Basis year])/($X$42-Table1519[Basis year])))</f>
        <v>0</v>
      </c>
      <c r="AL40" s="31" t="e" cm="1">
        <f t="array" ref="AL40">IF(OR(Table1519[Basis year]&gt;AH40,AH40&gt;Table1519[Basis year]+10),NA(),IF(Table1519[Basis year]=AH40,Table1519[Baseline AER],Table1519[Baseline AER]-(Table1519[Baseline AER]-VLOOKUP(Table1519[Basis year]+10,$AH$3:$AI$42,2,0))*(AH40-Table1519[Basis year])/(10)))</f>
        <v>#N/A</v>
      </c>
    </row>
    <row r="41" spans="3:38" x14ac:dyDescent="0.3">
      <c r="C41" s="57" cm="1">
        <f t="array" ref="C41">IF(C40&gt;=2050,"",IF(AND($I$4="Transition accelerator",C40&gt;Table15[Basis year]+9),"",C40+1))</f>
        <v>2033</v>
      </c>
      <c r="D41" s="42"/>
      <c r="E41" s="44"/>
      <c r="F41" s="59">
        <f>_xlfn.IFNA(VLOOKUP(C41,$X$3:$Z$42,3,0),"")</f>
        <v>5.6592105263157704</v>
      </c>
      <c r="G41" s="60">
        <f>IFERROR(D41/F41,"")</f>
        <v>0</v>
      </c>
      <c r="I41" s="57" cm="1">
        <f t="array" ref="I41">IF(I40&gt;=2050,"",IF(AND($I$7="Transition accelerator",I40&gt;Table1518[Basis year]+9),"",I40+1))</f>
        <v>2033</v>
      </c>
      <c r="J41" s="42"/>
      <c r="K41" s="44"/>
      <c r="L41" s="59">
        <f>_xlfn.IFNA(VLOOKUP(I41,$AC$3:$AE$42,3,0),"")</f>
        <v>9.4618421052631252</v>
      </c>
      <c r="M41" s="60">
        <f t="shared" si="0"/>
        <v>0</v>
      </c>
      <c r="O41" s="49" t="e" cm="1">
        <f t="array" ref="O41">IF(O40&gt;=2050,"",IF(AND($I$10="Transition accelerator",O40&gt;Table1519[Basis year]+9),"",O40+1))</f>
        <v>#N/A</v>
      </c>
      <c r="P41" s="42"/>
      <c r="Q41" s="44"/>
      <c r="R41" s="59" t="str">
        <f>_xlfn.IFNA(VLOOKUP(O41,$AH$3:$AJ$42,3,0),"")</f>
        <v/>
      </c>
      <c r="S41" s="60">
        <f t="shared" si="1"/>
        <v>0</v>
      </c>
      <c r="T41" s="48"/>
      <c r="U41" s="66">
        <f t="shared" si="2"/>
        <v>2033</v>
      </c>
      <c r="V41" s="68" t="e">
        <f t="shared" si="3"/>
        <v>#N/A</v>
      </c>
      <c r="X41" s="34">
        <v>2049</v>
      </c>
      <c r="Y41" s="19" cm="1">
        <f t="array" ref="Y41">INDEX(Trajectories!$A$1:$AT$84,MATCH(SUBSTITUTE(Table15[Type]&amp;Table15[Size]," ",""),Trajectories!$C$1:$C$84,0),MATCH(Sheet1!$X41,Trajectories!$A$1:$AT$1,0))</f>
        <v>0.33289473684211474</v>
      </c>
      <c r="Z41" s="20" t="e">
        <f>INDEX($X$3:$AB$42,MATCH(X41,$X$3:$X$42,0),MATCH($I$4,$X$3:$AB$3,0))</f>
        <v>#N/A</v>
      </c>
      <c r="AA41" s="18" cm="1">
        <f t="array" ref="AA41">IF(Table15[Basis year]&gt;X41,NA(),IF(Table15[Basis year]=X41,Table15[Baseline AER],Table15[Baseline AER]-Table15[Baseline AER]*(X41-Table15[Basis year])/($X$42-Table15[Basis year])))</f>
        <v>0.44444444444444464</v>
      </c>
      <c r="AB41" s="27" t="e" cm="1">
        <f t="array" ref="AB41">IF(OR(Table15[Basis year]&gt;X41,X41&gt;Table15[Basis year]+10),NA(),IF(Table15[Basis year]=X41,Table15[Baseline AER],Table15[Baseline AER]-(Table15[Baseline AER]-VLOOKUP(Table15[Basis year]+10,$X$3:$Y$42,2,0))*(X41-Table15[Basis year])/(10)))</f>
        <v>#N/A</v>
      </c>
      <c r="AC41" s="34">
        <v>2049</v>
      </c>
      <c r="AD41" s="19" cm="1">
        <f t="array" ref="AD41">INDEX(Trajectories!$A$1:$AT$84,MATCH(SUBSTITUTE(Table1518[Type]&amp;Table1518[Size]," ",""),Trajectories!$C$1:$C$84,0),MATCH(Sheet1!$AC41,Trajectories!$A$1:$AT$1,0))</f>
        <v>0.55657894736843683</v>
      </c>
      <c r="AE41" s="20" t="e">
        <f>INDEX($AC$3:$AG$42,MATCH(AC41,$AC$3:$AC$42,0),MATCH($I$7,$AC$3:$AG$3,0))</f>
        <v>#N/A</v>
      </c>
      <c r="AF41" s="18" cm="1">
        <f t="array" ref="AF41">IF(Table1518[Basis year]&gt;AC41,NA(),IF(Table1518[Basis year]=AC41,Table1518[Baseline AER],Table1518[Baseline AER]-Table1518[Baseline AER]*(AC41-Table1518[Basis year])/($X$42-Table1518[Basis year])))</f>
        <v>0.77777777777777857</v>
      </c>
      <c r="AG41" s="31" t="e" cm="1">
        <f t="array" ref="AG41">IF(OR(Table1518[Basis year]&gt;AC41,AC41&gt;Table1518[Basis year]+10),NA(),IF(Table1518[Basis year]=AC41,Table1518[Baseline AER],Table1518[Baseline AER]-(Table1518[Baseline AER]-VLOOKUP(Table1518[Basis year]+10,$AC$3:$AD$42,2,0))*(AC41-Table1518[Basis year])/(10)))</f>
        <v>#N/A</v>
      </c>
      <c r="AH41" s="34">
        <v>2049</v>
      </c>
      <c r="AI41" s="19" t="e" cm="1">
        <f t="array" ref="AI41">INDEX(Trajectories!$A$1:$AT$84,MATCH(SUBSTITUTE(Table1519[Type]&amp;Table1519[Size]," ",""),Trajectories!$C$1:$C$84,0),MATCH(Sheet1!$AH41,Trajectories!$A$1:$AT$1,0))</f>
        <v>#N/A</v>
      </c>
      <c r="AJ41" s="20" t="e">
        <f>INDEX($AH$3:$AL$42,MATCH(AH41,$AH$3:$AH$42,0),MATCH($I$10,$AH$3:$AL$3,0))</f>
        <v>#N/A</v>
      </c>
      <c r="AK41" s="18" cm="1">
        <f t="array" ref="AK41">IF(Table1519[Basis year]&gt;AH41,NA(),IF(Table1519[Basis year]=AH41,Table1519[Baseline AER],Table1519[Baseline AER]-Table1519[Baseline AER]*(AH41-Table1519[Basis year])/($X$42-Table1519[Basis year])))</f>
        <v>0</v>
      </c>
      <c r="AL41" s="31" t="e" cm="1">
        <f t="array" ref="AL41">IF(OR(Table1519[Basis year]&gt;AH41,AH41&gt;Table1519[Basis year]+10),NA(),IF(Table1519[Basis year]=AH41,Table1519[Baseline AER],Table1519[Baseline AER]-(Table1519[Baseline AER]-VLOOKUP(Table1519[Basis year]+10,$AH$3:$AI$42,2,0))*(AH41-Table1519[Basis year])/(10)))</f>
        <v>#N/A</v>
      </c>
    </row>
    <row r="42" spans="3:38" ht="15" thickBot="1" x14ac:dyDescent="0.35">
      <c r="C42" s="57" t="str" cm="1">
        <f t="array" ref="C42">IF(C41&gt;=2050,"",IF(AND($I$4="Transition accelerator",C41&gt;Table15[Basis year]+9),"",C41+1))</f>
        <v/>
      </c>
      <c r="D42" s="42"/>
      <c r="E42" s="44"/>
      <c r="F42" s="59" t="str">
        <f>_xlfn.IFNA(VLOOKUP(C42,$X$3:$Z$42,3,0),"")</f>
        <v/>
      </c>
      <c r="G42" s="60" t="str">
        <f>IFERROR(D42/F42,"")</f>
        <v/>
      </c>
      <c r="I42" s="57" t="str" cm="1">
        <f t="array" ref="I42">IF(I41&gt;=2050,"",IF(AND($I$7="Transition accelerator",I41&gt;Table1518[Basis year]+9),"",I41+1))</f>
        <v/>
      </c>
      <c r="J42" s="42"/>
      <c r="K42" s="44"/>
      <c r="L42" s="59" t="str">
        <f>_xlfn.IFNA(VLOOKUP(I42,$AC$3:$AE$42,3,0),"")</f>
        <v/>
      </c>
      <c r="M42" s="60">
        <f t="shared" si="0"/>
        <v>0</v>
      </c>
      <c r="O42" s="49" t="e" cm="1">
        <f t="array" ref="O42">IF(O41&gt;=2050,"",IF(AND($I$10="Transition accelerator",O41&gt;Table1519[Basis year]+9),"",O41+1))</f>
        <v>#N/A</v>
      </c>
      <c r="P42" s="42"/>
      <c r="Q42" s="44"/>
      <c r="R42" s="59" t="str">
        <f>_xlfn.IFNA(VLOOKUP(O42,$AH$3:$AJ$42,3,0),"")</f>
        <v/>
      </c>
      <c r="S42" s="60">
        <f t="shared" si="1"/>
        <v>0</v>
      </c>
      <c r="T42" s="48"/>
      <c r="U42" s="69"/>
      <c r="V42" s="68"/>
      <c r="X42" s="35">
        <v>2050</v>
      </c>
      <c r="Y42" s="36" cm="1">
        <f t="array" ref="Y42">INDEX(Trajectories!$A$1:$AT$84,MATCH(SUBSTITUTE(Table15[Type]&amp;Table15[Size]," ",""),Trajectories!$C$1:$C$84,0),MATCH(Sheet1!$X42,Trajectories!$A$1:$AT$1,0))</f>
        <v>0</v>
      </c>
      <c r="Z42" s="32" t="e">
        <f>INDEX($X$3:$AB$42,MATCH(X42,$X$3:$X$42,0),MATCH($I$4,$X$3:$AB$3,0))</f>
        <v>#N/A</v>
      </c>
      <c r="AA42" s="33" cm="1">
        <f t="array" ref="AA42">IF(Table15[Basis year]&gt;X42,NA(),IF(Table15[Basis year]=X42,Table15[Baseline AER],Table15[Baseline AER]-Table15[Baseline AER]*(X42-Table15[Basis year])/($X$42-Table15[Basis year])))</f>
        <v>0</v>
      </c>
      <c r="AB42" s="38" t="e" cm="1">
        <f t="array" ref="AB42">IF(OR(Table15[Basis year]&gt;X42,X42&gt;Table15[Basis year]+10),NA(),IF(Table15[Basis year]=X42,Table15[Baseline AER],Table15[Baseline AER]-(Table15[Baseline AER]-VLOOKUP(Table15[Basis year]+10,$X$3:$Y$42,2,0))*(X42-Table15[Basis year])/(10)))</f>
        <v>#N/A</v>
      </c>
      <c r="AC42" s="35">
        <v>2050</v>
      </c>
      <c r="AD42" s="36" cm="1">
        <f t="array" ref="AD42">INDEX(Trajectories!$A$1:$AT$84,MATCH(SUBSTITUTE(Table1518[Type]&amp;Table1518[Size]," ",""),Trajectories!$C$1:$C$84,0),MATCH(Sheet1!$AC42,Trajectories!$A$1:$AT$1,0))</f>
        <v>0</v>
      </c>
      <c r="AE42" s="20" t="e">
        <f>INDEX($AC$3:$AG$42,MATCH(AC42,$AC$3:$AC$42,0),MATCH($I$7,$AC$3:$AG$3,0))</f>
        <v>#N/A</v>
      </c>
      <c r="AF42" s="18" cm="1">
        <f t="array" ref="AF42">IF(Table1518[Basis year]&gt;AC42,NA(),IF(Table1518[Basis year]=AC42,Table1518[Baseline AER],Table1518[Baseline AER]-Table1518[Baseline AER]*(AC42-Table1518[Basis year])/($X$42-Table1518[Basis year])))</f>
        <v>0</v>
      </c>
      <c r="AG42" s="31" t="e" cm="1">
        <f t="array" ref="AG42">IF(OR(Table1518[Basis year]&gt;AC42,AC42&gt;Table1518[Basis year]+10),NA(),IF(Table1518[Basis year]=AC42,Table1518[Baseline AER],Table1518[Baseline AER]-(Table1518[Baseline AER]-VLOOKUP(Table1518[Basis year]+10,$AC$3:$AD$42,2,0))*(AC42-Table1518[Basis year])/(10)))</f>
        <v>#N/A</v>
      </c>
      <c r="AH42" s="35">
        <v>2050</v>
      </c>
      <c r="AI42" s="19" t="e" cm="1">
        <f t="array" ref="AI42">INDEX(Trajectories!$A$1:$AT$84,MATCH(SUBSTITUTE(Table1519[Type]&amp;Table1519[Size]," ",""),Trajectories!$C$1:$C$84,0),MATCH(Sheet1!$AH42,Trajectories!$A$1:$AT$1,0))</f>
        <v>#N/A</v>
      </c>
      <c r="AJ42" s="20" t="e">
        <f>INDEX($AH$3:$AL$42,MATCH(AH42,$AH$3:$AH$42,0),MATCH($I$10,$AH$3:$AL$3,0))</f>
        <v>#N/A</v>
      </c>
      <c r="AK42" s="18" cm="1">
        <f t="array" ref="AK42">IF(Table1519[Basis year]&gt;AH42,NA(),IF(Table1519[Basis year]=AH42,Table1519[Baseline AER],Table1519[Baseline AER]-Table1519[Baseline AER]*(AH42-Table1519[Basis year])/($X$42-Table1519[Basis year])))</f>
        <v>0</v>
      </c>
      <c r="AL42" s="31" t="e" cm="1">
        <f t="array" ref="AL42">IF(OR(Table1519[Basis year]&gt;AH42,AH42&gt;Table1519[Basis year]+10),NA(),IF(Table1519[Basis year]=AH42,Table1519[Baseline AER],Table1519[Baseline AER]-(Table1519[Baseline AER]-VLOOKUP(Table1519[Basis year]+10,$AH$3:$AI$42,2,0))*(AH42-Table1519[Basis year])/(10)))</f>
        <v>#N/A</v>
      </c>
    </row>
    <row r="43" spans="3:38" x14ac:dyDescent="0.3">
      <c r="C43" s="57" t="str" cm="1">
        <f t="array" ref="C43">IF(C42&gt;=2050,"",IF(AND($I$4="Transition accelerator",C42&gt;Table15[Basis year]+9),"",C42+1))</f>
        <v/>
      </c>
      <c r="D43" s="42"/>
      <c r="E43" s="44"/>
      <c r="F43" s="59" t="str">
        <f>_xlfn.IFNA(VLOOKUP(C43,$X$3:$Z$42,3,0),"")</f>
        <v/>
      </c>
      <c r="G43" s="60" t="str">
        <f>IFERROR(D43/F43,"")</f>
        <v/>
      </c>
      <c r="I43" s="57" t="str" cm="1">
        <f t="array" ref="I43">IF(I42&gt;=2050,"",IF(AND($I$7="Transition accelerator",I42&gt;Table1518[Basis year]+9),"",I42+1))</f>
        <v/>
      </c>
      <c r="J43" s="42"/>
      <c r="K43" s="44"/>
      <c r="L43" s="59" t="str">
        <f>_xlfn.IFNA(VLOOKUP(I43,$AC$3:$AE$42,3,0),"")</f>
        <v/>
      </c>
      <c r="M43" s="60">
        <f t="shared" si="0"/>
        <v>0</v>
      </c>
      <c r="O43" s="49" t="e" cm="1">
        <f t="array" ref="O43">IF(O42&gt;=2050,"",IF(AND($I$10="Transition accelerator",O42&gt;Table1519[Basis year]+9),"",O42+1))</f>
        <v>#N/A</v>
      </c>
      <c r="P43" s="42"/>
      <c r="Q43" s="44"/>
      <c r="R43" s="59" t="str">
        <f>_xlfn.IFNA(VLOOKUP(O43,$AH$3:$AJ$42,3,0),"")</f>
        <v/>
      </c>
      <c r="S43" s="60">
        <f t="shared" si="1"/>
        <v>0</v>
      </c>
      <c r="T43" s="48"/>
      <c r="U43" s="69"/>
      <c r="V43" s="68"/>
    </row>
    <row r="44" spans="3:38" x14ac:dyDescent="0.3">
      <c r="C44" s="57" t="str" cm="1">
        <f t="array" ref="C44">IF(C43&gt;=2050,"",IF(AND($I$4="Transition accelerator",C43&gt;Table15[Basis year]+9),"",C43+1))</f>
        <v/>
      </c>
      <c r="D44" s="42"/>
      <c r="E44" s="44"/>
      <c r="F44" s="59" t="str">
        <f>_xlfn.IFNA(VLOOKUP(C44,$X$3:$Z$42,3,0),"")</f>
        <v/>
      </c>
      <c r="G44" s="60" t="str">
        <f>IFERROR(D44/F44,"")</f>
        <v/>
      </c>
      <c r="I44" s="57" t="str" cm="1">
        <f t="array" ref="I44">IF(I43&gt;=2050,"",IF(AND($I$7="Transition accelerator",I43&gt;Table1518[Basis year]+9),"",I43+1))</f>
        <v/>
      </c>
      <c r="J44" s="42"/>
      <c r="K44" s="44"/>
      <c r="L44" s="59" t="str">
        <f>_xlfn.IFNA(VLOOKUP(I44,$AC$3:$AE$42,3,0),"")</f>
        <v/>
      </c>
      <c r="M44" s="60">
        <f t="shared" si="0"/>
        <v>0</v>
      </c>
      <c r="O44" s="49" t="e" cm="1">
        <f t="array" ref="O44">IF(O43&gt;=2050,"",IF(AND($I$10="Transition accelerator",O43&gt;Table1519[Basis year]+9),"",O43+1))</f>
        <v>#N/A</v>
      </c>
      <c r="P44" s="42"/>
      <c r="Q44" s="44"/>
      <c r="R44" s="59" t="str">
        <f>_xlfn.IFNA(VLOOKUP(O44,$AH$3:$AJ$42,3,0),"")</f>
        <v/>
      </c>
      <c r="S44" s="60">
        <f t="shared" si="1"/>
        <v>0</v>
      </c>
      <c r="T44" s="48"/>
      <c r="U44" s="69"/>
      <c r="V44" s="68"/>
    </row>
    <row r="45" spans="3:38" x14ac:dyDescent="0.3">
      <c r="C45" s="57" t="str" cm="1">
        <f t="array" ref="C45">IF(C44&gt;=2050,"",IF(AND($I$4="Transition accelerator",C44&gt;Table15[Basis year]+9),"",C44+1))</f>
        <v/>
      </c>
      <c r="D45" s="42"/>
      <c r="E45" s="44"/>
      <c r="F45" s="59" t="str">
        <f>_xlfn.IFNA(VLOOKUP(C45,$X$3:$Z$42,3,0),"")</f>
        <v/>
      </c>
      <c r="G45" s="60" t="str">
        <f>IFERROR(D45/F45,"")</f>
        <v/>
      </c>
      <c r="I45" s="57" t="str" cm="1">
        <f t="array" ref="I45">IF(I44&gt;=2050,"",IF(AND($I$7="Transition accelerator",I44&gt;Table1518[Basis year]+9),"",I44+1))</f>
        <v/>
      </c>
      <c r="J45" s="42"/>
      <c r="K45" s="44"/>
      <c r="L45" s="59" t="str">
        <f>_xlfn.IFNA(VLOOKUP(I45,$AC$3:$AE$42,3,0),"")</f>
        <v/>
      </c>
      <c r="M45" s="60">
        <f t="shared" si="0"/>
        <v>0</v>
      </c>
      <c r="O45" s="49" t="e" cm="1">
        <f t="array" ref="O45">IF(O44&gt;=2050,"",IF(AND($I$10="Transition accelerator",O44&gt;Table1519[Basis year]+9),"",O44+1))</f>
        <v>#N/A</v>
      </c>
      <c r="P45" s="42"/>
      <c r="Q45" s="44"/>
      <c r="R45" s="59" t="str">
        <f>_xlfn.IFNA(VLOOKUP(O45,$AH$3:$AJ$42,3,0),"")</f>
        <v/>
      </c>
      <c r="S45" s="60">
        <f t="shared" si="1"/>
        <v>0</v>
      </c>
      <c r="T45" s="48"/>
      <c r="U45" s="69"/>
      <c r="V45" s="68"/>
    </row>
    <row r="46" spans="3:38" x14ac:dyDescent="0.3">
      <c r="C46" s="57" t="str" cm="1">
        <f t="array" ref="C46">IF(C45&gt;=2050,"",IF(AND($I$4="Transition accelerator",C45&gt;Table15[Basis year]+9),"",C45+1))</f>
        <v/>
      </c>
      <c r="D46" s="42"/>
      <c r="E46" s="44"/>
      <c r="F46" s="59" t="str">
        <f>_xlfn.IFNA(VLOOKUP(C46,$X$3:$Z$42,3,0),"")</f>
        <v/>
      </c>
      <c r="G46" s="60" t="str">
        <f>IFERROR(D46/F46,"")</f>
        <v/>
      </c>
      <c r="I46" s="57" t="str" cm="1">
        <f t="array" ref="I46">IF(I45&gt;=2050,"",IF(AND($I$7="Transition accelerator",I45&gt;Table1518[Basis year]+9),"",I45+1))</f>
        <v/>
      </c>
      <c r="J46" s="42"/>
      <c r="K46" s="44"/>
      <c r="L46" s="59" t="str">
        <f>_xlfn.IFNA(VLOOKUP(I46,$AC$3:$AE$42,3,0),"")</f>
        <v/>
      </c>
      <c r="M46" s="60">
        <f t="shared" si="0"/>
        <v>0</v>
      </c>
      <c r="O46" s="49" t="e" cm="1">
        <f t="array" ref="O46">IF(O45&gt;=2050,"",IF(AND($I$10="Transition accelerator",O45&gt;Table1519[Basis year]+9),"",O45+1))</f>
        <v>#N/A</v>
      </c>
      <c r="P46" s="42"/>
      <c r="Q46" s="44"/>
      <c r="R46" s="59" t="str">
        <f>_xlfn.IFNA(VLOOKUP(O46,$AH$3:$AJ$42,3,0),"")</f>
        <v/>
      </c>
      <c r="S46" s="60">
        <f t="shared" si="1"/>
        <v>0</v>
      </c>
      <c r="T46" s="48"/>
      <c r="U46" s="69"/>
      <c r="V46" s="68"/>
    </row>
    <row r="47" spans="3:38" x14ac:dyDescent="0.3">
      <c r="C47" s="57" t="str" cm="1">
        <f t="array" ref="C47">IF(C46&gt;=2050,"",IF(AND($I$4="Transition accelerator",C46&gt;Table15[Basis year]+9),"",C46+1))</f>
        <v/>
      </c>
      <c r="D47" s="42"/>
      <c r="E47" s="44"/>
      <c r="F47" s="59" t="str">
        <f>_xlfn.IFNA(VLOOKUP(C47,$X$3:$Z$42,3,0),"")</f>
        <v/>
      </c>
      <c r="G47" s="60" t="str">
        <f>IFERROR(D47/F47,"")</f>
        <v/>
      </c>
      <c r="I47" s="57" t="str" cm="1">
        <f t="array" ref="I47">IF(I46&gt;=2050,"",IF(AND($I$7="Transition accelerator",I46&gt;Table1518[Basis year]+9),"",I46+1))</f>
        <v/>
      </c>
      <c r="J47" s="42"/>
      <c r="K47" s="44"/>
      <c r="L47" s="59" t="str">
        <f>_xlfn.IFNA(VLOOKUP(I47,$AC$3:$AE$42,3,0),"")</f>
        <v/>
      </c>
      <c r="M47" s="60">
        <f t="shared" si="0"/>
        <v>0</v>
      </c>
      <c r="O47" s="49" t="e" cm="1">
        <f t="array" ref="O47">IF(O46&gt;=2050,"",IF(AND($I$10="Transition accelerator",O46&gt;Table1519[Basis year]+9),"",O46+1))</f>
        <v>#N/A</v>
      </c>
      <c r="P47" s="42"/>
      <c r="Q47" s="44"/>
      <c r="R47" s="59" t="str">
        <f>_xlfn.IFNA(VLOOKUP(O47,$AH$3:$AJ$42,3,0),"")</f>
        <v/>
      </c>
      <c r="S47" s="60">
        <f t="shared" si="1"/>
        <v>0</v>
      </c>
      <c r="T47" s="48"/>
      <c r="U47" s="69"/>
      <c r="V47" s="68"/>
    </row>
    <row r="48" spans="3:38" x14ac:dyDescent="0.3">
      <c r="C48" s="57" t="str" cm="1">
        <f t="array" ref="C48">IF(C47&gt;=2050,"",IF(AND($I$4="Transition accelerator",C47&gt;Table15[Basis year]+9),"",C47+1))</f>
        <v/>
      </c>
      <c r="D48" s="42"/>
      <c r="E48" s="44"/>
      <c r="F48" s="59" t="str">
        <f>_xlfn.IFNA(VLOOKUP(C48,$X$3:$Z$42,3,0),"")</f>
        <v/>
      </c>
      <c r="G48" s="60" t="str">
        <f>IFERROR(D48/F48,"")</f>
        <v/>
      </c>
      <c r="I48" s="57" t="str" cm="1">
        <f t="array" ref="I48">IF(I47&gt;=2050,"",IF(AND($I$7="Transition accelerator",I47&gt;Table1518[Basis year]+9),"",I47+1))</f>
        <v/>
      </c>
      <c r="J48" s="42"/>
      <c r="K48" s="44"/>
      <c r="L48" s="59" t="str">
        <f>_xlfn.IFNA(VLOOKUP(I48,$AC$3:$AE$42,3,0),"")</f>
        <v/>
      </c>
      <c r="M48" s="60">
        <f t="shared" si="0"/>
        <v>0</v>
      </c>
      <c r="O48" s="49" t="e" cm="1">
        <f t="array" ref="O48">IF(O47&gt;=2050,"",IF(AND($I$10="Transition accelerator",O47&gt;Table1519[Basis year]+9),"",O47+1))</f>
        <v>#N/A</v>
      </c>
      <c r="P48" s="42"/>
      <c r="Q48" s="44"/>
      <c r="R48" s="59" t="str">
        <f>_xlfn.IFNA(VLOOKUP(O48,$AH$3:$AJ$42,3,0),"")</f>
        <v/>
      </c>
      <c r="S48" s="60">
        <f t="shared" si="1"/>
        <v>0</v>
      </c>
      <c r="T48" s="48"/>
      <c r="U48" s="69"/>
      <c r="V48" s="68"/>
    </row>
    <row r="49" spans="3:22" x14ac:dyDescent="0.3">
      <c r="C49" s="57" t="str" cm="1">
        <f t="array" ref="C49">IF(C48&gt;=2050,"",IF(AND($I$4="Transition accelerator",C48&gt;Table15[Basis year]+9),"",C48+1))</f>
        <v/>
      </c>
      <c r="D49" s="42"/>
      <c r="E49" s="44"/>
      <c r="F49" s="59" t="str">
        <f>_xlfn.IFNA(VLOOKUP(C49,$X$3:$Z$42,3,0),"")</f>
        <v/>
      </c>
      <c r="G49" s="60" t="str">
        <f>IFERROR(D49/F49,"")</f>
        <v/>
      </c>
      <c r="I49" s="57" t="str" cm="1">
        <f t="array" ref="I49">IF(I48&gt;=2050,"",IF(AND($I$7="Transition accelerator",I48&gt;Table1518[Basis year]+9),"",I48+1))</f>
        <v/>
      </c>
      <c r="J49" s="42"/>
      <c r="K49" s="44"/>
      <c r="L49" s="59" t="str">
        <f>_xlfn.IFNA(VLOOKUP(I49,$AC$3:$AE$42,3,0),"")</f>
        <v/>
      </c>
      <c r="M49" s="60">
        <f t="shared" si="0"/>
        <v>0</v>
      </c>
      <c r="O49" s="49" t="e" cm="1">
        <f t="array" ref="O49">IF(O48&gt;=2050,"",IF(AND($I$10="Transition accelerator",O48&gt;Table1519[Basis year]+9),"",O48+1))</f>
        <v>#N/A</v>
      </c>
      <c r="P49" s="42"/>
      <c r="Q49" s="44"/>
      <c r="R49" s="59" t="str">
        <f>_xlfn.IFNA(VLOOKUP(O49,$AH$3:$AJ$42,3,0),"")</f>
        <v/>
      </c>
      <c r="S49" s="60">
        <f t="shared" si="1"/>
        <v>0</v>
      </c>
      <c r="T49" s="48"/>
      <c r="U49" s="69"/>
      <c r="V49" s="68"/>
    </row>
    <row r="50" spans="3:22" x14ac:dyDescent="0.3">
      <c r="C50" s="57" t="str" cm="1">
        <f t="array" ref="C50">IF(C49&gt;=2050,"",IF(AND($I$4="Transition accelerator",C49&gt;Table15[Basis year]+9),"",C49+1))</f>
        <v/>
      </c>
      <c r="D50" s="42"/>
      <c r="E50" s="44"/>
      <c r="F50" s="59" t="str">
        <f>_xlfn.IFNA(VLOOKUP(C50,$X$3:$Z$42,3,0),"")</f>
        <v/>
      </c>
      <c r="G50" s="60" t="str">
        <f>IFERROR(D50/F50,"")</f>
        <v/>
      </c>
      <c r="I50" s="57" t="str" cm="1">
        <f t="array" ref="I50">IF(I49&gt;=2050,"",IF(AND($I$7="Transition accelerator",I49&gt;Table1518[Basis year]+9),"",I49+1))</f>
        <v/>
      </c>
      <c r="J50" s="42"/>
      <c r="K50" s="44"/>
      <c r="L50" s="59" t="str">
        <f>_xlfn.IFNA(VLOOKUP(I50,$AC$3:$AE$42,3,0),"")</f>
        <v/>
      </c>
      <c r="M50" s="60">
        <f t="shared" si="0"/>
        <v>0</v>
      </c>
      <c r="O50" s="49" t="e" cm="1">
        <f t="array" ref="O50">IF(O49&gt;=2050,"",IF(AND($I$10="Transition accelerator",O49&gt;Table1519[Basis year]+9),"",O49+1))</f>
        <v>#N/A</v>
      </c>
      <c r="P50" s="42"/>
      <c r="Q50" s="44"/>
      <c r="R50" s="59" t="str">
        <f>_xlfn.IFNA(VLOOKUP(O50,$AH$3:$AJ$42,3,0),"")</f>
        <v/>
      </c>
      <c r="S50" s="60">
        <f t="shared" si="1"/>
        <v>0</v>
      </c>
      <c r="T50" s="48"/>
      <c r="U50" s="69"/>
      <c r="V50" s="68"/>
    </row>
    <row r="51" spans="3:22" x14ac:dyDescent="0.3">
      <c r="C51" s="57" t="str" cm="1">
        <f t="array" ref="C51">IF(C50&gt;=2050,"",IF(AND($I$4="Transition accelerator",C50&gt;Table15[Basis year]+9),"",C50+1))</f>
        <v/>
      </c>
      <c r="D51" s="42"/>
      <c r="E51" s="44"/>
      <c r="F51" s="59" t="str">
        <f>_xlfn.IFNA(VLOOKUP(C51,$X$3:$Z$42,3,0),"")</f>
        <v/>
      </c>
      <c r="G51" s="60" t="str">
        <f>IFERROR(D51/F51,"")</f>
        <v/>
      </c>
      <c r="I51" s="57" t="str" cm="1">
        <f t="array" ref="I51">IF(I50&gt;=2050,"",IF(AND($I$7="Transition accelerator",I50&gt;Table1518[Basis year]+9),"",I50+1))</f>
        <v/>
      </c>
      <c r="J51" s="42"/>
      <c r="K51" s="44"/>
      <c r="L51" s="59" t="str">
        <f>_xlfn.IFNA(VLOOKUP(I51,$AC$3:$AE$42,3,0),"")</f>
        <v/>
      </c>
      <c r="M51" s="60">
        <f t="shared" si="0"/>
        <v>0</v>
      </c>
      <c r="O51" s="49" t="e" cm="1">
        <f t="array" ref="O51">IF(O50&gt;=2050,"",IF(AND($I$10="Transition accelerator",O50&gt;Table1519[Basis year]+9),"",O50+1))</f>
        <v>#N/A</v>
      </c>
      <c r="P51" s="42"/>
      <c r="Q51" s="44"/>
      <c r="R51" s="59" t="str">
        <f>_xlfn.IFNA(VLOOKUP(O51,$AH$3:$AJ$42,3,0),"")</f>
        <v/>
      </c>
      <c r="S51" s="60">
        <f t="shared" si="1"/>
        <v>0</v>
      </c>
      <c r="T51" s="48"/>
      <c r="U51" s="69"/>
      <c r="V51" s="68"/>
    </row>
    <row r="52" spans="3:22" x14ac:dyDescent="0.3">
      <c r="C52" s="57" t="str" cm="1">
        <f t="array" ref="C52">IF(C51&gt;=2050,"",IF(AND($I$4="Transition accelerator",C51&gt;Table15[Basis year]+9),"",C51+1))</f>
        <v/>
      </c>
      <c r="D52" s="42"/>
      <c r="E52" s="44"/>
      <c r="F52" s="59" t="str">
        <f>_xlfn.IFNA(VLOOKUP(C52,$X$3:$Z$42,3,0),"")</f>
        <v/>
      </c>
      <c r="G52" s="60" t="str">
        <f>IFERROR(D52/F52,"")</f>
        <v/>
      </c>
      <c r="I52" s="57" t="str" cm="1">
        <f t="array" ref="I52">IF(I51&gt;=2050,"",IF(AND($I$7="Transition accelerator",I51&gt;Table1518[Basis year]+9),"",I51+1))</f>
        <v/>
      </c>
      <c r="J52" s="42"/>
      <c r="K52" s="44"/>
      <c r="L52" s="59" t="str">
        <f>_xlfn.IFNA(VLOOKUP(I52,$AC$3:$AE$42,3,0),"")</f>
        <v/>
      </c>
      <c r="M52" s="60">
        <f t="shared" si="0"/>
        <v>0</v>
      </c>
      <c r="O52" s="49" t="e" cm="1">
        <f t="array" ref="O52">IF(O51&gt;=2050,"",IF(AND($I$10="Transition accelerator",O51&gt;Table1519[Basis year]+9),"",O51+1))</f>
        <v>#N/A</v>
      </c>
      <c r="P52" s="42"/>
      <c r="Q52" s="44"/>
      <c r="R52" s="59" t="str">
        <f>_xlfn.IFNA(VLOOKUP(O52,$AH$3:$AJ$42,3,0),"")</f>
        <v/>
      </c>
      <c r="S52" s="60">
        <f t="shared" si="1"/>
        <v>0</v>
      </c>
      <c r="T52" s="48"/>
      <c r="U52" s="69"/>
      <c r="V52" s="68"/>
    </row>
    <row r="53" spans="3:22" x14ac:dyDescent="0.3">
      <c r="C53" s="57" t="str" cm="1">
        <f t="array" ref="C53">IF(C52&gt;=2050,"",IF(AND($I$4="Transition accelerator",C52&gt;Table15[Basis year]+9),"",C52+1))</f>
        <v/>
      </c>
      <c r="D53" s="42"/>
      <c r="E53" s="44"/>
      <c r="F53" s="59" t="str">
        <f>_xlfn.IFNA(VLOOKUP(C53,$X$3:$Z$42,3,0),"")</f>
        <v/>
      </c>
      <c r="G53" s="60" t="str">
        <f>IFERROR(D53/F53,"")</f>
        <v/>
      </c>
      <c r="I53" s="57" t="str" cm="1">
        <f t="array" ref="I53">IF(I52&gt;=2050,"",IF(AND($I$7="Transition accelerator",I52&gt;Table1518[Basis year]+9),"",I52+1))</f>
        <v/>
      </c>
      <c r="J53" s="42"/>
      <c r="K53" s="44"/>
      <c r="L53" s="59" t="str">
        <f>_xlfn.IFNA(VLOOKUP(I53,$AC$3:$AE$42,3,0),"")</f>
        <v/>
      </c>
      <c r="M53" s="60">
        <f t="shared" si="0"/>
        <v>0</v>
      </c>
      <c r="O53" s="49" t="e" cm="1">
        <f t="array" ref="O53">IF(O52&gt;=2050,"",IF(AND($I$10="Transition accelerator",O52&gt;Table1519[Basis year]+9),"",O52+1))</f>
        <v>#N/A</v>
      </c>
      <c r="P53" s="42"/>
      <c r="Q53" s="44"/>
      <c r="R53" s="59" t="str">
        <f>_xlfn.IFNA(VLOOKUP(O53,$AH$3:$AJ$42,3,0),"")</f>
        <v/>
      </c>
      <c r="S53" s="60">
        <f t="shared" si="1"/>
        <v>0</v>
      </c>
      <c r="T53" s="48"/>
      <c r="U53" s="69"/>
      <c r="V53" s="68"/>
    </row>
    <row r="54" spans="3:22" x14ac:dyDescent="0.3">
      <c r="C54" s="57" t="str" cm="1">
        <f t="array" ref="C54">IF(C53&gt;=2050,"",IF(AND($I$4="Transition accelerator",C53&gt;Table15[Basis year]+9),"",C53+1))</f>
        <v/>
      </c>
      <c r="D54" s="42"/>
      <c r="E54" s="44"/>
      <c r="F54" s="59" t="str">
        <f>_xlfn.IFNA(VLOOKUP(C54,$X$3:$Z$42,3,0),"")</f>
        <v/>
      </c>
      <c r="G54" s="60" t="str">
        <f>IFERROR(D54/F54,"")</f>
        <v/>
      </c>
      <c r="I54" s="57" t="str" cm="1">
        <f t="array" ref="I54">IF(I53&gt;=2050,"",IF(AND($I$7="Transition accelerator",I53&gt;Table1518[Basis year]+9),"",I53+1))</f>
        <v/>
      </c>
      <c r="J54" s="42"/>
      <c r="K54" s="44"/>
      <c r="L54" s="59" t="str">
        <f>_xlfn.IFNA(VLOOKUP(I54,$AC$3:$AE$42,3,0),"")</f>
        <v/>
      </c>
      <c r="M54" s="60">
        <f t="shared" si="0"/>
        <v>0</v>
      </c>
      <c r="O54" s="49" t="e" cm="1">
        <f t="array" ref="O54">IF(O53&gt;=2050,"",IF(AND($I$10="Transition accelerator",O53&gt;Table1519[Basis year]+9),"",O53+1))</f>
        <v>#N/A</v>
      </c>
      <c r="P54" s="42"/>
      <c r="Q54" s="44"/>
      <c r="R54" s="59" t="str">
        <f>_xlfn.IFNA(VLOOKUP(O54,$AH$3:$AJ$42,3,0),"")</f>
        <v/>
      </c>
      <c r="S54" s="60">
        <f t="shared" si="1"/>
        <v>0</v>
      </c>
      <c r="T54" s="48"/>
      <c r="U54" s="69"/>
      <c r="V54" s="68"/>
    </row>
    <row r="55" spans="3:22" x14ac:dyDescent="0.3">
      <c r="C55" s="57" t="str" cm="1">
        <f t="array" ref="C55">IF(C54&gt;=2050,"",IF(AND($I$4="Transition accelerator",C54&gt;Table15[Basis year]+9),"",C54+1))</f>
        <v/>
      </c>
      <c r="D55" s="42"/>
      <c r="E55" s="44"/>
      <c r="F55" s="59" t="str">
        <f>_xlfn.IFNA(VLOOKUP(C55,$X$3:$Z$42,3,0),"")</f>
        <v/>
      </c>
      <c r="G55" s="60" t="str">
        <f>IFERROR(D55/F55,"")</f>
        <v/>
      </c>
      <c r="I55" s="57" t="str" cm="1">
        <f t="array" ref="I55">IF(I54&gt;=2050,"",IF(AND($I$7="Transition accelerator",I54&gt;Table1518[Basis year]+9),"",I54+1))</f>
        <v/>
      </c>
      <c r="J55" s="42"/>
      <c r="K55" s="44"/>
      <c r="L55" s="59" t="str">
        <f>_xlfn.IFNA(VLOOKUP(I55,$AC$3:$AE$42,3,0),"")</f>
        <v/>
      </c>
      <c r="M55" s="60">
        <f t="shared" si="0"/>
        <v>0</v>
      </c>
      <c r="O55" s="49" t="e" cm="1">
        <f t="array" ref="O55">IF(O54&gt;=2050,"",IF(AND($I$10="Transition accelerator",O54&gt;Table1519[Basis year]+9),"",O54+1))</f>
        <v>#N/A</v>
      </c>
      <c r="P55" s="42"/>
      <c r="Q55" s="44"/>
      <c r="R55" s="59" t="str">
        <f>_xlfn.IFNA(VLOOKUP(O55,$AH$3:$AJ$42,3,0),"")</f>
        <v/>
      </c>
      <c r="S55" s="60">
        <f t="shared" si="1"/>
        <v>0</v>
      </c>
      <c r="T55" s="48"/>
      <c r="U55" s="69"/>
      <c r="V55" s="68"/>
    </row>
    <row r="56" spans="3:22" x14ac:dyDescent="0.3">
      <c r="C56" s="57" t="str" cm="1">
        <f t="array" ref="C56">IF(C55&gt;=2050,"",IF(AND($I$4="Transition accelerator",C55&gt;Table15[Basis year]+9),"",C55+1))</f>
        <v/>
      </c>
      <c r="D56" s="42"/>
      <c r="E56" s="44"/>
      <c r="F56" s="59" t="str">
        <f>_xlfn.IFNA(VLOOKUP(C56,$X$3:$Z$42,3,0),"")</f>
        <v/>
      </c>
      <c r="G56" s="60" t="str">
        <f>IFERROR(D56/F56,"")</f>
        <v/>
      </c>
      <c r="I56" s="57" t="str" cm="1">
        <f t="array" ref="I56">IF(I55&gt;=2050,"",IF(AND($I$7="Transition accelerator",I55&gt;Table1518[Basis year]+9),"",I55+1))</f>
        <v/>
      </c>
      <c r="J56" s="42"/>
      <c r="K56" s="44"/>
      <c r="L56" s="59" t="str">
        <f>_xlfn.IFNA(VLOOKUP(I56,$AC$3:$AE$42,3,0),"")</f>
        <v/>
      </c>
      <c r="M56" s="60">
        <f t="shared" si="0"/>
        <v>0</v>
      </c>
      <c r="O56" s="49" t="e" cm="1">
        <f t="array" ref="O56">IF(O55&gt;=2050,"",IF(AND($I$10="Transition accelerator",O55&gt;Table1519[Basis year]+9),"",O55+1))</f>
        <v>#N/A</v>
      </c>
      <c r="P56" s="42"/>
      <c r="Q56" s="44"/>
      <c r="R56" s="59" t="str">
        <f>_xlfn.IFNA(VLOOKUP(O56,$AH$3:$AJ$42,3,0),"")</f>
        <v/>
      </c>
      <c r="S56" s="60">
        <f t="shared" si="1"/>
        <v>0</v>
      </c>
      <c r="T56" s="48"/>
      <c r="U56" s="69"/>
      <c r="V56" s="68"/>
    </row>
    <row r="57" spans="3:22" x14ac:dyDescent="0.3">
      <c r="C57" s="57" t="str" cm="1">
        <f t="array" ref="C57">IF(C56&gt;=2050,"",IF(AND($I$4="Transition accelerator",C56&gt;Table15[Basis year]+9),"",C56+1))</f>
        <v/>
      </c>
      <c r="D57" s="42"/>
      <c r="E57" s="44"/>
      <c r="F57" s="59" t="str">
        <f>_xlfn.IFNA(VLOOKUP(C57,$X$3:$Z$42,3,0),"")</f>
        <v/>
      </c>
      <c r="G57" s="60" t="str">
        <f>IFERROR(D57/F57,"")</f>
        <v/>
      </c>
      <c r="I57" s="57" t="str" cm="1">
        <f t="array" ref="I57">IF(I56&gt;=2050,"",IF(AND($I$7="Transition accelerator",I56&gt;Table1518[Basis year]+9),"",I56+1))</f>
        <v/>
      </c>
      <c r="J57" s="42"/>
      <c r="K57" s="44"/>
      <c r="L57" s="59" t="str">
        <f>_xlfn.IFNA(VLOOKUP(I57,$AC$3:$AE$42,3,0),"")</f>
        <v/>
      </c>
      <c r="M57" s="60">
        <f t="shared" si="0"/>
        <v>0</v>
      </c>
      <c r="O57" s="49" t="e" cm="1">
        <f t="array" ref="O57">IF(O56&gt;=2050,"",IF(AND($I$10="Transition accelerator",O56&gt;Table1519[Basis year]+9),"",O56+1))</f>
        <v>#N/A</v>
      </c>
      <c r="P57" s="42"/>
      <c r="Q57" s="44"/>
      <c r="R57" s="59" t="str">
        <f>_xlfn.IFNA(VLOOKUP(O57,$AH$3:$AJ$42,3,0),"")</f>
        <v/>
      </c>
      <c r="S57" s="60">
        <f t="shared" si="1"/>
        <v>0</v>
      </c>
      <c r="T57" s="48"/>
      <c r="U57" s="69"/>
      <c r="V57" s="68"/>
    </row>
    <row r="58" spans="3:22" x14ac:dyDescent="0.3">
      <c r="C58" s="57" t="str" cm="1">
        <f t="array" ref="C58">IF(C57&gt;=2050,"",IF(AND($I$4="Transition accelerator",C57&gt;Table15[Basis year]+9),"",C57+1))</f>
        <v/>
      </c>
      <c r="D58" s="42"/>
      <c r="E58" s="44"/>
      <c r="F58" s="59" t="str">
        <f>_xlfn.IFNA(VLOOKUP(C58,$X$3:$Z$42,3,0),"")</f>
        <v/>
      </c>
      <c r="G58" s="60" t="str">
        <f>IFERROR(D58/F58,"")</f>
        <v/>
      </c>
      <c r="I58" s="57" t="str" cm="1">
        <f t="array" ref="I58">IF(I57&gt;=2050,"",IF(AND($I$7="Transition accelerator",I57&gt;Table1518[Basis year]+9),"",I57+1))</f>
        <v/>
      </c>
      <c r="J58" s="42"/>
      <c r="K58" s="44"/>
      <c r="L58" s="59" t="str">
        <f>_xlfn.IFNA(VLOOKUP(I58,$AC$3:$AE$42,3,0),"")</f>
        <v/>
      </c>
      <c r="M58" s="60">
        <f t="shared" si="0"/>
        <v>0</v>
      </c>
      <c r="O58" s="49" t="e" cm="1">
        <f t="array" ref="O58">IF(O57&gt;=2050,"",IF(AND($I$10="Transition accelerator",O57&gt;Table1519[Basis year]+9),"",O57+1))</f>
        <v>#N/A</v>
      </c>
      <c r="P58" s="42"/>
      <c r="Q58" s="44"/>
      <c r="R58" s="59" t="str">
        <f>_xlfn.IFNA(VLOOKUP(O58,$AH$3:$AJ$42,3,0),"")</f>
        <v/>
      </c>
      <c r="S58" s="60">
        <f t="shared" si="1"/>
        <v>0</v>
      </c>
      <c r="T58" s="48"/>
      <c r="U58" s="69"/>
      <c r="V58" s="68"/>
    </row>
    <row r="59" spans="3:22" x14ac:dyDescent="0.3">
      <c r="C59" s="57" t="str" cm="1">
        <f t="array" ref="C59">IF(C58&gt;=2050,"",IF(AND($I$4="Transition accelerator",C58&gt;Table15[Basis year]+9),"",C58+1))</f>
        <v/>
      </c>
      <c r="D59" s="42"/>
      <c r="E59" s="44"/>
      <c r="F59" s="59" t="str">
        <f>_xlfn.IFNA(VLOOKUP(C59,$X$3:$Z$42,3,0),"")</f>
        <v/>
      </c>
      <c r="G59" s="60" t="str">
        <f>IFERROR(D59/F59,"")</f>
        <v/>
      </c>
      <c r="I59" s="57" t="str" cm="1">
        <f t="array" ref="I59">IF(I58&gt;=2050,"",IF(AND($I$7="Transition accelerator",I58&gt;Table1518[Basis year]+9),"",I58+1))</f>
        <v/>
      </c>
      <c r="J59" s="42"/>
      <c r="K59" s="44"/>
      <c r="L59" s="59" t="str">
        <f>_xlfn.IFNA(VLOOKUP(I59,$AC$3:$AE$42,3,0),"")</f>
        <v/>
      </c>
      <c r="M59" s="60">
        <f t="shared" si="0"/>
        <v>0</v>
      </c>
      <c r="O59" s="49" t="e" cm="1">
        <f t="array" ref="O59">IF(O58&gt;=2050,"",IF(AND($I$10="Transition accelerator",O58&gt;Table1519[Basis year]+9),"",O58+1))</f>
        <v>#N/A</v>
      </c>
      <c r="P59" s="42"/>
      <c r="Q59" s="44"/>
      <c r="R59" s="59" t="str">
        <f>_xlfn.IFNA(VLOOKUP(O59,$AH$3:$AJ$42,3,0),"")</f>
        <v/>
      </c>
      <c r="S59" s="60">
        <f t="shared" si="1"/>
        <v>0</v>
      </c>
      <c r="T59" s="48"/>
      <c r="U59" s="69"/>
      <c r="V59" s="68"/>
    </row>
    <row r="60" spans="3:22" ht="15" thickBot="1" x14ac:dyDescent="0.35">
      <c r="C60" s="58" t="str" cm="1">
        <f t="array" ref="C60">IF(C59&gt;=2050,"",IF(AND($I$4="Transition accelerator",C59&gt;Table15[Basis year]+9),"",C59+1))</f>
        <v/>
      </c>
      <c r="D60" s="43"/>
      <c r="E60" s="45"/>
      <c r="F60" s="61" t="str">
        <f>_xlfn.IFNA(VLOOKUP(C60,$X$3:$Z$42,3,0),"")</f>
        <v/>
      </c>
      <c r="G60" s="60" t="str">
        <f>IFERROR(D60/F60,"")</f>
        <v/>
      </c>
      <c r="I60" s="58" t="str" cm="1">
        <f t="array" ref="I60">IF(I59&gt;=2050,"",IF(AND($I$7="Transition accelerator",I59&gt;Table1518[Basis year]+9),"",I59+1))</f>
        <v/>
      </c>
      <c r="J60" s="43"/>
      <c r="K60" s="45"/>
      <c r="L60" s="61" t="str">
        <f>_xlfn.IFNA(VLOOKUP(I60,$AC$3:$AE$42,3,0),"")</f>
        <v/>
      </c>
      <c r="M60" s="63">
        <f t="shared" si="0"/>
        <v>0</v>
      </c>
      <c r="O60" s="50" t="e" cm="1">
        <f t="array" ref="O60">IF(O59&gt;=2050,"",IF(AND($I$10="Transition accelerator",O59&gt;Table1519[Basis year]+9),"",O59+1))</f>
        <v>#N/A</v>
      </c>
      <c r="P60" s="43"/>
      <c r="Q60" s="45"/>
      <c r="R60" s="61" t="str">
        <f>_xlfn.IFNA(VLOOKUP(O60,$AH$3:$AJ$42,3,0),"")</f>
        <v/>
      </c>
      <c r="S60" s="63">
        <f t="shared" si="1"/>
        <v>0</v>
      </c>
      <c r="T60" s="48"/>
      <c r="U60" s="70"/>
      <c r="V60" s="71"/>
    </row>
  </sheetData>
  <mergeCells count="14">
    <mergeCell ref="Q29:S29"/>
    <mergeCell ref="K4:K5"/>
    <mergeCell ref="U29:V29"/>
    <mergeCell ref="B3:B4"/>
    <mergeCell ref="B6:B7"/>
    <mergeCell ref="B9:B10"/>
    <mergeCell ref="C29:D29"/>
    <mergeCell ref="O29:P29"/>
    <mergeCell ref="E29:G29"/>
    <mergeCell ref="I29:J29"/>
    <mergeCell ref="K29:M29"/>
    <mergeCell ref="X2:AB2"/>
    <mergeCell ref="AC2:AG2"/>
    <mergeCell ref="AH2:AL2"/>
  </mergeCells>
  <phoneticPr fontId="3" type="noConversion"/>
  <dataValidations count="4">
    <dataValidation type="list" allowBlank="1" showInputMessage="1" showErrorMessage="1" sqref="C10:C11 C7 C4" xr:uid="{4E12E18E-CB70-4742-8F48-1204F5748042}">
      <formula1>Type</formula1>
    </dataValidation>
    <dataValidation type="list" allowBlank="1" showInputMessage="1" showErrorMessage="1" sqref="D4 AH5 AC5 X5" xr:uid="{96569D38-183E-4584-8BA1-5F4258A304BE}">
      <formula1>INDIRECT(SUBSTITUTE($C$4," ",""))</formula1>
    </dataValidation>
    <dataValidation type="list" allowBlank="1" showInputMessage="1" showErrorMessage="1" sqref="D7" xr:uid="{95AF3D35-83D9-4E18-8BFB-B0EC2BAD068A}">
      <formula1>INDIRECT(SUBSTITUTE($C$7," ",""))</formula1>
    </dataValidation>
    <dataValidation type="list" allowBlank="1" showInputMessage="1" showErrorMessage="1" sqref="D10:D11" xr:uid="{1C7F5C83-7937-422F-9D54-0842E19E7662}">
      <formula1>INDIRECT(SUBSTITUTE($C$10," ",""))</formula1>
    </dataValidation>
  </dataValidations>
  <pageMargins left="0.7" right="0.7" top="0.75" bottom="0.75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EA15-259A-433B-8069-C639116F34CC}">
  <sheetPr filterMode="1"/>
  <dimension ref="A1:AX1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39" sqref="A139:A141"/>
    </sheetView>
  </sheetViews>
  <sheetFormatPr defaultRowHeight="14.4" x14ac:dyDescent="0.3"/>
  <cols>
    <col min="1" max="1" width="42.88671875" customWidth="1"/>
    <col min="2" max="3" width="20.21875" customWidth="1"/>
    <col min="4" max="4" width="16" bestFit="1" customWidth="1"/>
    <col min="5" max="5" width="15.33203125" bestFit="1" customWidth="1"/>
    <col min="6" max="7" width="15.33203125" customWidth="1"/>
    <col min="8" max="8" width="10.44140625" bestFit="1" customWidth="1"/>
    <col min="9" max="9" width="19.5546875" style="11" customWidth="1"/>
    <col min="10" max="36" width="9.44140625" style="11" bestFit="1" customWidth="1"/>
    <col min="37" max="46" width="9" style="11" bestFit="1" customWidth="1"/>
  </cols>
  <sheetData>
    <row r="1" spans="1:50" s="10" customFormat="1" x14ac:dyDescent="0.3">
      <c r="A1" s="10" t="s">
        <v>7</v>
      </c>
      <c r="B1" s="10" t="s">
        <v>41</v>
      </c>
      <c r="C1" s="10" t="s">
        <v>73</v>
      </c>
      <c r="D1" s="10" t="s">
        <v>50</v>
      </c>
      <c r="E1" s="10" t="s">
        <v>49</v>
      </c>
      <c r="F1" s="10" t="s">
        <v>51</v>
      </c>
      <c r="G1" s="10" t="s">
        <v>48</v>
      </c>
      <c r="H1" s="10">
        <v>2012</v>
      </c>
      <c r="I1" s="12">
        <v>2013</v>
      </c>
      <c r="J1" s="12">
        <v>2014</v>
      </c>
      <c r="K1" s="12">
        <v>2015</v>
      </c>
      <c r="L1" s="12">
        <v>2016</v>
      </c>
      <c r="M1" s="12">
        <v>2017</v>
      </c>
      <c r="N1" s="12">
        <v>2018</v>
      </c>
      <c r="O1" s="12">
        <v>2019</v>
      </c>
      <c r="P1" s="12">
        <v>2020</v>
      </c>
      <c r="Q1" s="12">
        <v>2021</v>
      </c>
      <c r="R1" s="12">
        <v>2022</v>
      </c>
      <c r="S1" s="12">
        <v>2023</v>
      </c>
      <c r="T1" s="12">
        <v>2024</v>
      </c>
      <c r="U1" s="12">
        <v>2025</v>
      </c>
      <c r="V1" s="12">
        <v>2026</v>
      </c>
      <c r="W1" s="12">
        <v>2027</v>
      </c>
      <c r="X1" s="12">
        <v>2028</v>
      </c>
      <c r="Y1" s="12">
        <v>2029</v>
      </c>
      <c r="Z1" s="12">
        <v>2030</v>
      </c>
      <c r="AA1" s="12">
        <v>2031</v>
      </c>
      <c r="AB1" s="12">
        <v>2032</v>
      </c>
      <c r="AC1" s="12">
        <v>2033</v>
      </c>
      <c r="AD1" s="12">
        <v>2034</v>
      </c>
      <c r="AE1" s="12">
        <v>2035</v>
      </c>
      <c r="AF1" s="12">
        <v>2036</v>
      </c>
      <c r="AG1" s="12">
        <v>2037</v>
      </c>
      <c r="AH1" s="12">
        <v>2038</v>
      </c>
      <c r="AI1" s="12">
        <v>2039</v>
      </c>
      <c r="AJ1" s="12">
        <v>2040</v>
      </c>
      <c r="AK1" s="12">
        <v>2041</v>
      </c>
      <c r="AL1" s="12">
        <v>2042</v>
      </c>
      <c r="AM1" s="12">
        <v>2043</v>
      </c>
      <c r="AN1" s="12">
        <v>2044</v>
      </c>
      <c r="AO1" s="12">
        <v>2045</v>
      </c>
      <c r="AP1" s="12">
        <v>2046</v>
      </c>
      <c r="AQ1" s="12">
        <v>2047</v>
      </c>
      <c r="AR1" s="12">
        <v>2048</v>
      </c>
      <c r="AS1" s="12">
        <v>2049</v>
      </c>
      <c r="AT1" s="12">
        <v>2050</v>
      </c>
    </row>
    <row r="2" spans="1:50" hidden="1" x14ac:dyDescent="0.3">
      <c r="A2" t="s">
        <v>42</v>
      </c>
      <c r="B2" t="s">
        <v>8</v>
      </c>
      <c r="D2" s="7">
        <v>44.5</v>
      </c>
      <c r="E2" s="7">
        <v>36.299999999999997</v>
      </c>
      <c r="F2" s="7" t="s">
        <v>3</v>
      </c>
      <c r="G2" s="7" t="s">
        <v>5</v>
      </c>
      <c r="H2">
        <f>VLOOKUP(H$1,Index!$B$8:$E$47,2,0)*$D2</f>
        <v>44.5</v>
      </c>
      <c r="I2" s="11">
        <f>VLOOKUP(I$1,Index!$B$8:$E$47,2,0)*$D2</f>
        <v>43.328947368421019</v>
      </c>
      <c r="J2" s="11">
        <f>VLOOKUP(J$1,Index!$B$8:$E$47,2,0)*$D2</f>
        <v>42.157894736842039</v>
      </c>
      <c r="K2" s="11">
        <f>VLOOKUP(K$1,Index!$B$8:$E$47,2,0)*$D2</f>
        <v>40.986842105263378</v>
      </c>
      <c r="L2" s="11">
        <f>VLOOKUP(L$1,Index!$B$8:$E$47,2,0)*$D2</f>
        <v>39.81578947368439</v>
      </c>
      <c r="M2" s="11">
        <f>VLOOKUP(M$1,Index!$B$8:$E$47,2,0)*$D2</f>
        <v>38.644736842105416</v>
      </c>
      <c r="N2" s="11">
        <f>VLOOKUP(N$1,Index!$B$8:$E$47,2,0)*$D2</f>
        <v>37.473684210526429</v>
      </c>
      <c r="O2" s="11">
        <f>VLOOKUP(O$1,Index!$B$8:$E$47,2,0)*$D2</f>
        <v>36.302631578947455</v>
      </c>
      <c r="P2" s="11">
        <f>VLOOKUP(P$1,Index!$B$8:$E$47,2,0)*$D2</f>
        <v>35.131578947368467</v>
      </c>
      <c r="Q2" s="11">
        <f>VLOOKUP(Q$1,Index!$B$8:$E$47,2,0)*$D2</f>
        <v>33.960526315789494</v>
      </c>
      <c r="R2" s="11">
        <f>VLOOKUP(R$1,Index!$B$8:$E$47,2,0)*$D2</f>
        <v>32.789473684210506</v>
      </c>
      <c r="S2" s="11">
        <f>VLOOKUP(S$1,Index!$B$8:$E$47,2,0)*$D2</f>
        <v>31.618421052631529</v>
      </c>
      <c r="T2" s="11">
        <f>VLOOKUP(T$1,Index!$B$8:$E$47,2,0)*$D2</f>
        <v>30.447368421052548</v>
      </c>
      <c r="U2" s="11">
        <f>VLOOKUP(U$1,Index!$B$8:$E$47,2,0)*$D2</f>
        <v>29.276315789473884</v>
      </c>
      <c r="V2" s="11">
        <f>VLOOKUP(V$1,Index!$B$8:$E$47,2,0)*$D2</f>
        <v>28.105263157894903</v>
      </c>
      <c r="W2" s="11">
        <f>VLOOKUP(W$1,Index!$B$8:$E$47,2,0)*$D2</f>
        <v>26.934210526315923</v>
      </c>
      <c r="X2" s="11">
        <f>VLOOKUP(X$1,Index!$B$8:$E$47,2,0)*$D2</f>
        <v>25.763157894736942</v>
      </c>
      <c r="Y2" s="11">
        <f>VLOOKUP(Y$1,Index!$B$8:$E$47,2,0)*$D2</f>
        <v>24.592105263157961</v>
      </c>
      <c r="Z2" s="11">
        <f>VLOOKUP(Z$1,Index!$B$8:$E$47,2,0)*$D2</f>
        <v>23.421052631578981</v>
      </c>
      <c r="AA2" s="11">
        <f>VLOOKUP(AA$1,Index!$B$8:$E$47,2,0)*$D2</f>
        <v>22.25</v>
      </c>
      <c r="AB2" s="11">
        <f>VLOOKUP(AB$1,Index!$B$8:$E$47,2,0)*$D2</f>
        <v>21.078947368421019</v>
      </c>
      <c r="AC2" s="11">
        <f>VLOOKUP(AC$1,Index!$B$8:$E$47,2,0)*$D2</f>
        <v>19.907894736842039</v>
      </c>
      <c r="AD2" s="11">
        <f>VLOOKUP(AD$1,Index!$B$8:$E$47,2,0)*$D2</f>
        <v>18.736842105263374</v>
      </c>
      <c r="AE2" s="11">
        <f>VLOOKUP(AE$1,Index!$B$8:$E$47,2,0)*$D2</f>
        <v>17.565789473684394</v>
      </c>
      <c r="AF2" s="11">
        <f>VLOOKUP(AF$1,Index!$B$8:$E$47,2,0)*$D2</f>
        <v>16.394736842105413</v>
      </c>
      <c r="AG2" s="11">
        <f>VLOOKUP(AG$1,Index!$B$8:$E$47,2,0)*$D2</f>
        <v>15.223684210526432</v>
      </c>
      <c r="AH2" s="11">
        <f>VLOOKUP(AH$1,Index!$B$8:$E$47,2,0)*$D2</f>
        <v>14.052631578947452</v>
      </c>
      <c r="AI2" s="11">
        <f>VLOOKUP(AI$1,Index!$B$8:$E$47,2,0)*$D2</f>
        <v>12.881578947368471</v>
      </c>
      <c r="AJ2" s="11">
        <f>VLOOKUP(AJ$1,Index!$B$8:$E$47,2,0)*$D2</f>
        <v>11.71052631578949</v>
      </c>
      <c r="AK2" s="11">
        <f>VLOOKUP(AK$1,Index!$B$8:$E$47,2,0)*$D2</f>
        <v>10.53947368421051</v>
      </c>
      <c r="AL2" s="11">
        <f>VLOOKUP(AL$1,Index!$B$8:$E$47,2,0)*$D2</f>
        <v>9.368421052631529</v>
      </c>
      <c r="AM2" s="11">
        <f>VLOOKUP(AM$1,Index!$B$8:$E$47,2,0)*$D2</f>
        <v>8.1973684210525484</v>
      </c>
      <c r="AN2" s="11">
        <f>VLOOKUP(AN$1,Index!$B$8:$E$47,2,0)*$D2</f>
        <v>7.0263157894738839</v>
      </c>
      <c r="AO2" s="11">
        <f>VLOOKUP(AO$1,Index!$B$8:$E$47,2,0)*$D2</f>
        <v>5.8552631578949033</v>
      </c>
      <c r="AP2" s="11">
        <f>VLOOKUP(AP$1,Index!$B$8:$E$47,2,0)*$D2</f>
        <v>4.6842105263159226</v>
      </c>
      <c r="AQ2" s="11">
        <f>VLOOKUP(AQ$1,Index!$B$8:$E$47,2,0)*$D2</f>
        <v>3.513157894736942</v>
      </c>
      <c r="AR2" s="11">
        <f>VLOOKUP(AR$1,Index!$B$8:$E$47,2,0)*$D2</f>
        <v>2.3421052631579613</v>
      </c>
      <c r="AS2" s="11">
        <f>VLOOKUP(AS$1,Index!$B$8:$E$47,2,0)*$D2</f>
        <v>1.1710526315789807</v>
      </c>
      <c r="AT2" s="11">
        <f>VLOOKUP(AT$1,Index!$B$8:$E$47,2,0)*$D2</f>
        <v>0</v>
      </c>
      <c r="AX2" t="s">
        <v>6</v>
      </c>
    </row>
    <row r="3" spans="1:50" hidden="1" x14ac:dyDescent="0.3">
      <c r="A3" t="s">
        <v>42</v>
      </c>
      <c r="B3" t="s">
        <v>9</v>
      </c>
      <c r="D3" s="7">
        <v>15.4</v>
      </c>
      <c r="E3" s="7">
        <v>12.6</v>
      </c>
      <c r="F3" s="7" t="s">
        <v>3</v>
      </c>
      <c r="G3" s="7" t="s">
        <v>5</v>
      </c>
      <c r="H3">
        <f>VLOOKUP(H$1,Index!$B$8:$E$47,2,0)*$D3</f>
        <v>15.4</v>
      </c>
      <c r="I3" s="11">
        <f>VLOOKUP(I$1,Index!$B$8:$E$47,2,0)*$D3</f>
        <v>14.994736842105253</v>
      </c>
      <c r="J3" s="11">
        <f>VLOOKUP(J$1,Index!$B$8:$E$47,2,0)*$D3</f>
        <v>14.589473684210503</v>
      </c>
      <c r="K3" s="11">
        <f>VLOOKUP(K$1,Index!$B$8:$E$47,2,0)*$D3</f>
        <v>14.184210526315864</v>
      </c>
      <c r="L3" s="11">
        <f>VLOOKUP(L$1,Index!$B$8:$E$47,2,0)*$D3</f>
        <v>13.778947368421116</v>
      </c>
      <c r="M3" s="11">
        <f>VLOOKUP(M$1,Index!$B$8:$E$47,2,0)*$D3</f>
        <v>13.373684210526369</v>
      </c>
      <c r="N3" s="11">
        <f>VLOOKUP(N$1,Index!$B$8:$E$47,2,0)*$D3</f>
        <v>12.968421052631619</v>
      </c>
      <c r="O3" s="11">
        <f>VLOOKUP(O$1,Index!$B$8:$E$47,2,0)*$D3</f>
        <v>12.563157894736872</v>
      </c>
      <c r="P3" s="11">
        <f>VLOOKUP(P$1,Index!$B$8:$E$47,2,0)*$D3</f>
        <v>12.157894736842122</v>
      </c>
      <c r="Q3" s="11">
        <f>VLOOKUP(Q$1,Index!$B$8:$E$47,2,0)*$D3</f>
        <v>11.752631578947375</v>
      </c>
      <c r="R3" s="11">
        <f>VLOOKUP(R$1,Index!$B$8:$E$47,2,0)*$D3</f>
        <v>11.347368421052627</v>
      </c>
      <c r="S3" s="11">
        <f>VLOOKUP(S$1,Index!$B$8:$E$47,2,0)*$D3</f>
        <v>10.942105263157877</v>
      </c>
      <c r="T3" s="11">
        <f>VLOOKUP(T$1,Index!$B$8:$E$47,2,0)*$D3</f>
        <v>10.53684210526313</v>
      </c>
      <c r="U3" s="11">
        <f>VLOOKUP(U$1,Index!$B$8:$E$47,2,0)*$D3</f>
        <v>10.131578947368491</v>
      </c>
      <c r="V3" s="11">
        <f>VLOOKUP(V$1,Index!$B$8:$E$47,2,0)*$D3</f>
        <v>9.7263157894737429</v>
      </c>
      <c r="W3" s="11">
        <f>VLOOKUP(W$1,Index!$B$8:$E$47,2,0)*$D3</f>
        <v>9.3210526315789934</v>
      </c>
      <c r="X3" s="11">
        <f>VLOOKUP(X$1,Index!$B$8:$E$47,2,0)*$D3</f>
        <v>8.9157894736842458</v>
      </c>
      <c r="Y3" s="11">
        <f>VLOOKUP(Y$1,Index!$B$8:$E$47,2,0)*$D3</f>
        <v>8.5105263157894964</v>
      </c>
      <c r="Z3" s="11">
        <f>VLOOKUP(Z$1,Index!$B$8:$E$47,2,0)*$D3</f>
        <v>8.1052631578947487</v>
      </c>
      <c r="AA3" s="11">
        <f>VLOOKUP(AA$1,Index!$B$8:$E$47,2,0)*$D3</f>
        <v>7.7</v>
      </c>
      <c r="AB3" s="11">
        <f>VLOOKUP(AB$1,Index!$B$8:$E$47,2,0)*$D3</f>
        <v>7.2947368421052516</v>
      </c>
      <c r="AC3" s="11">
        <f>VLOOKUP(AC$1,Index!$B$8:$E$47,2,0)*$D3</f>
        <v>6.8894736842105031</v>
      </c>
      <c r="AD3" s="11">
        <f>VLOOKUP(AD$1,Index!$B$8:$E$47,2,0)*$D3</f>
        <v>6.4842105263158647</v>
      </c>
      <c r="AE3" s="11">
        <f>VLOOKUP(AE$1,Index!$B$8:$E$47,2,0)*$D3</f>
        <v>6.0789473684211162</v>
      </c>
      <c r="AF3" s="11">
        <f>VLOOKUP(AF$1,Index!$B$8:$E$47,2,0)*$D3</f>
        <v>5.6736842105263676</v>
      </c>
      <c r="AG3" s="11">
        <f>VLOOKUP(AG$1,Index!$B$8:$E$47,2,0)*$D3</f>
        <v>5.2684210526316191</v>
      </c>
      <c r="AH3" s="11">
        <f>VLOOKUP(AH$1,Index!$B$8:$E$47,2,0)*$D3</f>
        <v>4.8631578947368714</v>
      </c>
      <c r="AI3" s="11">
        <f>VLOOKUP(AI$1,Index!$B$8:$E$47,2,0)*$D3</f>
        <v>4.4578947368421229</v>
      </c>
      <c r="AJ3" s="11">
        <f>VLOOKUP(AJ$1,Index!$B$8:$E$47,2,0)*$D3</f>
        <v>4.0526315789473744</v>
      </c>
      <c r="AK3" s="11">
        <f>VLOOKUP(AK$1,Index!$B$8:$E$47,2,0)*$D3</f>
        <v>3.6473684210526258</v>
      </c>
      <c r="AL3" s="11">
        <f>VLOOKUP(AL$1,Index!$B$8:$E$47,2,0)*$D3</f>
        <v>3.2421052631578777</v>
      </c>
      <c r="AM3" s="11">
        <f>VLOOKUP(AM$1,Index!$B$8:$E$47,2,0)*$D3</f>
        <v>2.8368421052631292</v>
      </c>
      <c r="AN3" s="11">
        <f>VLOOKUP(AN$1,Index!$B$8:$E$47,2,0)*$D3</f>
        <v>2.4315789473684903</v>
      </c>
      <c r="AO3" s="11">
        <f>VLOOKUP(AO$1,Index!$B$8:$E$47,2,0)*$D3</f>
        <v>2.0263157894737418</v>
      </c>
      <c r="AP3" s="11">
        <f>VLOOKUP(AP$1,Index!$B$8:$E$47,2,0)*$D3</f>
        <v>1.6210526315789935</v>
      </c>
      <c r="AQ3" s="11">
        <f>VLOOKUP(AQ$1,Index!$B$8:$E$47,2,0)*$D3</f>
        <v>1.2157894736842452</v>
      </c>
      <c r="AR3" s="11">
        <f>VLOOKUP(AR$1,Index!$B$8:$E$47,2,0)*$D3</f>
        <v>0.81052631578949674</v>
      </c>
      <c r="AS3" s="11">
        <f>VLOOKUP(AS$1,Index!$B$8:$E$47,2,0)*$D3</f>
        <v>0.40526315789474837</v>
      </c>
      <c r="AT3" s="11">
        <f>VLOOKUP(AT$1,Index!$B$8:$E$47,2,0)*$D3</f>
        <v>0</v>
      </c>
      <c r="AX3" t="s">
        <v>5</v>
      </c>
    </row>
    <row r="4" spans="1:50" hidden="1" x14ac:dyDescent="0.3">
      <c r="A4" t="s">
        <v>42</v>
      </c>
      <c r="B4" t="s">
        <v>10</v>
      </c>
      <c r="D4" s="7">
        <v>11.7</v>
      </c>
      <c r="E4" s="7">
        <v>9.5</v>
      </c>
      <c r="F4" s="7" t="s">
        <v>3</v>
      </c>
      <c r="G4" s="7" t="s">
        <v>5</v>
      </c>
      <c r="H4">
        <f>VLOOKUP(H$1,Index!$B$8:$E$47,2,0)*$D4</f>
        <v>11.7</v>
      </c>
      <c r="I4" s="11">
        <f>VLOOKUP(I$1,Index!$B$8:$E$47,2,0)*$D4</f>
        <v>11.392105263157886</v>
      </c>
      <c r="J4" s="11">
        <f>VLOOKUP(J$1,Index!$B$8:$E$47,2,0)*$D4</f>
        <v>11.084210526315772</v>
      </c>
      <c r="K4" s="11">
        <f>VLOOKUP(K$1,Index!$B$8:$E$47,2,0)*$D4</f>
        <v>10.77631578947374</v>
      </c>
      <c r="L4" s="11">
        <f>VLOOKUP(L$1,Index!$B$8:$E$47,2,0)*$D4</f>
        <v>10.468421052631626</v>
      </c>
      <c r="M4" s="11">
        <f>VLOOKUP(M$1,Index!$B$8:$E$47,2,0)*$D4</f>
        <v>10.160526315789513</v>
      </c>
      <c r="N4" s="11">
        <f>VLOOKUP(N$1,Index!$B$8:$E$47,2,0)*$D4</f>
        <v>9.852631578947399</v>
      </c>
      <c r="O4" s="11">
        <f>VLOOKUP(O$1,Index!$B$8:$E$47,2,0)*$D4</f>
        <v>9.5447368421052836</v>
      </c>
      <c r="P4" s="11">
        <f>VLOOKUP(P$1,Index!$B$8:$E$47,2,0)*$D4</f>
        <v>9.23684210526317</v>
      </c>
      <c r="Q4" s="11">
        <f>VLOOKUP(Q$1,Index!$B$8:$E$47,2,0)*$D4</f>
        <v>8.9289473684210563</v>
      </c>
      <c r="R4" s="11">
        <f>VLOOKUP(R$1,Index!$B$8:$E$47,2,0)*$D4</f>
        <v>8.6210526315789426</v>
      </c>
      <c r="S4" s="11">
        <f>VLOOKUP(S$1,Index!$B$8:$E$47,2,0)*$D4</f>
        <v>8.313157894736829</v>
      </c>
      <c r="T4" s="11">
        <f>VLOOKUP(T$1,Index!$B$8:$E$47,2,0)*$D4</f>
        <v>8.0052631578947153</v>
      </c>
      <c r="U4" s="11">
        <f>VLOOKUP(U$1,Index!$B$8:$E$47,2,0)*$D4</f>
        <v>7.6973684210526834</v>
      </c>
      <c r="V4" s="11">
        <f>VLOOKUP(V$1,Index!$B$8:$E$47,2,0)*$D4</f>
        <v>7.3894736842105697</v>
      </c>
      <c r="W4" s="11">
        <f>VLOOKUP(W$1,Index!$B$8:$E$47,2,0)*$D4</f>
        <v>7.0815789473684561</v>
      </c>
      <c r="X4" s="11">
        <f>VLOOKUP(X$1,Index!$B$8:$E$47,2,0)*$D4</f>
        <v>6.7736842105263415</v>
      </c>
      <c r="Y4" s="11">
        <f>VLOOKUP(Y$1,Index!$B$8:$E$47,2,0)*$D4</f>
        <v>6.4657894736842279</v>
      </c>
      <c r="Z4" s="11">
        <f>VLOOKUP(Z$1,Index!$B$8:$E$47,2,0)*$D4</f>
        <v>6.1578947368421133</v>
      </c>
      <c r="AA4" s="11">
        <f>VLOOKUP(AA$1,Index!$B$8:$E$47,2,0)*$D4</f>
        <v>5.85</v>
      </c>
      <c r="AB4" s="11">
        <f>VLOOKUP(AB$1,Index!$B$8:$E$47,2,0)*$D4</f>
        <v>5.542105263157886</v>
      </c>
      <c r="AC4" s="11">
        <f>VLOOKUP(AC$1,Index!$B$8:$E$47,2,0)*$D4</f>
        <v>5.2342105263157714</v>
      </c>
      <c r="AD4" s="11">
        <f>VLOOKUP(AD$1,Index!$B$8:$E$47,2,0)*$D4</f>
        <v>4.9263157894737404</v>
      </c>
      <c r="AE4" s="11">
        <f>VLOOKUP(AE$1,Index!$B$8:$E$47,2,0)*$D4</f>
        <v>4.6184210526316267</v>
      </c>
      <c r="AF4" s="11">
        <f>VLOOKUP(AF$1,Index!$B$8:$E$47,2,0)*$D4</f>
        <v>4.3105263157895131</v>
      </c>
      <c r="AG4" s="11">
        <f>VLOOKUP(AG$1,Index!$B$8:$E$47,2,0)*$D4</f>
        <v>4.0026315789473985</v>
      </c>
      <c r="AH4" s="11">
        <f>VLOOKUP(AH$1,Index!$B$8:$E$47,2,0)*$D4</f>
        <v>3.6947368421052849</v>
      </c>
      <c r="AI4" s="11">
        <f>VLOOKUP(AI$1,Index!$B$8:$E$47,2,0)*$D4</f>
        <v>3.3868421052631708</v>
      </c>
      <c r="AJ4" s="11">
        <f>VLOOKUP(AJ$1,Index!$B$8:$E$47,2,0)*$D4</f>
        <v>3.0789473684210567</v>
      </c>
      <c r="AK4" s="11">
        <f>VLOOKUP(AK$1,Index!$B$8:$E$47,2,0)*$D4</f>
        <v>2.771052631578943</v>
      </c>
      <c r="AL4" s="11">
        <f>VLOOKUP(AL$1,Index!$B$8:$E$47,2,0)*$D4</f>
        <v>2.4631578947368289</v>
      </c>
      <c r="AM4" s="11">
        <f>VLOOKUP(AM$1,Index!$B$8:$E$47,2,0)*$D4</f>
        <v>2.1552631578947148</v>
      </c>
      <c r="AN4" s="11">
        <f>VLOOKUP(AN$1,Index!$B$8:$E$47,2,0)*$D4</f>
        <v>1.847368421052684</v>
      </c>
      <c r="AO4" s="11">
        <f>VLOOKUP(AO$1,Index!$B$8:$E$47,2,0)*$D4</f>
        <v>1.5394736842105701</v>
      </c>
      <c r="AP4" s="11">
        <f>VLOOKUP(AP$1,Index!$B$8:$E$47,2,0)*$D4</f>
        <v>1.231578947368456</v>
      </c>
      <c r="AQ4" s="11">
        <f>VLOOKUP(AQ$1,Index!$B$8:$E$47,2,0)*$D4</f>
        <v>0.92368421052634198</v>
      </c>
      <c r="AR4" s="11">
        <f>VLOOKUP(AR$1,Index!$B$8:$E$47,2,0)*$D4</f>
        <v>0.61578947368422798</v>
      </c>
      <c r="AS4" s="11">
        <f>VLOOKUP(AS$1,Index!$B$8:$E$47,2,0)*$D4</f>
        <v>0.30789473684211399</v>
      </c>
      <c r="AT4" s="11">
        <f>VLOOKUP(AT$1,Index!$B$8:$E$47,2,0)*$D4</f>
        <v>0</v>
      </c>
    </row>
    <row r="5" spans="1:50" hidden="1" x14ac:dyDescent="0.3">
      <c r="A5" t="s">
        <v>42</v>
      </c>
      <c r="B5" t="s">
        <v>11</v>
      </c>
      <c r="D5" s="7">
        <v>10.7</v>
      </c>
      <c r="E5" s="7">
        <v>8.6999999999999993</v>
      </c>
      <c r="F5" s="7" t="s">
        <v>3</v>
      </c>
      <c r="G5" s="7" t="s">
        <v>5</v>
      </c>
      <c r="H5">
        <f>VLOOKUP(H$1,Index!$B$8:$E$47,2,0)*$D5</f>
        <v>10.7</v>
      </c>
      <c r="I5" s="11">
        <f>VLOOKUP(I$1,Index!$B$8:$E$47,2,0)*$D5</f>
        <v>10.418421052631571</v>
      </c>
      <c r="J5" s="11">
        <f>VLOOKUP(J$1,Index!$B$8:$E$47,2,0)*$D5</f>
        <v>10.136842105263142</v>
      </c>
      <c r="K5" s="11">
        <f>VLOOKUP(K$1,Index!$B$8:$E$47,2,0)*$D5</f>
        <v>9.8552631578947878</v>
      </c>
      <c r="L5" s="11">
        <f>VLOOKUP(L$1,Index!$B$8:$E$47,2,0)*$D5</f>
        <v>9.5736842105263591</v>
      </c>
      <c r="M5" s="11">
        <f>VLOOKUP(M$1,Index!$B$8:$E$47,2,0)*$D5</f>
        <v>9.2921052631579304</v>
      </c>
      <c r="N5" s="11">
        <f>VLOOKUP(N$1,Index!$B$8:$E$47,2,0)*$D5</f>
        <v>9.0105263157895017</v>
      </c>
      <c r="O5" s="11">
        <f>VLOOKUP(O$1,Index!$B$8:$E$47,2,0)*$D5</f>
        <v>8.7289473684210712</v>
      </c>
      <c r="P5" s="11">
        <f>VLOOKUP(P$1,Index!$B$8:$E$47,2,0)*$D5</f>
        <v>8.4473684210526425</v>
      </c>
      <c r="Q5" s="11">
        <f>VLOOKUP(Q$1,Index!$B$8:$E$47,2,0)*$D5</f>
        <v>8.1657894736842138</v>
      </c>
      <c r="R5" s="11">
        <f>VLOOKUP(R$1,Index!$B$8:$E$47,2,0)*$D5</f>
        <v>7.8842105263157851</v>
      </c>
      <c r="S5" s="11">
        <f>VLOOKUP(S$1,Index!$B$8:$E$47,2,0)*$D5</f>
        <v>7.6026315789473555</v>
      </c>
      <c r="T5" s="11">
        <f>VLOOKUP(T$1,Index!$B$8:$E$47,2,0)*$D5</f>
        <v>7.3210526315789268</v>
      </c>
      <c r="U5" s="11">
        <f>VLOOKUP(U$1,Index!$B$8:$E$47,2,0)*$D5</f>
        <v>7.0394736842105736</v>
      </c>
      <c r="V5" s="11">
        <f>VLOOKUP(V$1,Index!$B$8:$E$47,2,0)*$D5</f>
        <v>6.7578947368421449</v>
      </c>
      <c r="W5" s="11">
        <f>VLOOKUP(W$1,Index!$B$8:$E$47,2,0)*$D5</f>
        <v>6.4763157894737162</v>
      </c>
      <c r="X5" s="11">
        <f>VLOOKUP(X$1,Index!$B$8:$E$47,2,0)*$D5</f>
        <v>6.1947368421052866</v>
      </c>
      <c r="Y5" s="11">
        <f>VLOOKUP(Y$1,Index!$B$8:$E$47,2,0)*$D5</f>
        <v>5.9131578947368579</v>
      </c>
      <c r="Z5" s="11">
        <f>VLOOKUP(Z$1,Index!$B$8:$E$47,2,0)*$D5</f>
        <v>5.6315789473684283</v>
      </c>
      <c r="AA5" s="11">
        <f>VLOOKUP(AA$1,Index!$B$8:$E$47,2,0)*$D5</f>
        <v>5.35</v>
      </c>
      <c r="AB5" s="11">
        <f>VLOOKUP(AB$1,Index!$B$8:$E$47,2,0)*$D5</f>
        <v>5.0684210526315709</v>
      </c>
      <c r="AC5" s="11">
        <f>VLOOKUP(AC$1,Index!$B$8:$E$47,2,0)*$D5</f>
        <v>4.7868421052631414</v>
      </c>
      <c r="AD5" s="11">
        <f>VLOOKUP(AD$1,Index!$B$8:$E$47,2,0)*$D5</f>
        <v>4.5052631578947882</v>
      </c>
      <c r="AE5" s="11">
        <f>VLOOKUP(AE$1,Index!$B$8:$E$47,2,0)*$D5</f>
        <v>4.2236842105263595</v>
      </c>
      <c r="AF5" s="11">
        <f>VLOOKUP(AF$1,Index!$B$8:$E$47,2,0)*$D5</f>
        <v>3.9421052631579303</v>
      </c>
      <c r="AG5" s="11">
        <f>VLOOKUP(AG$1,Index!$B$8:$E$47,2,0)*$D5</f>
        <v>3.6605263157895016</v>
      </c>
      <c r="AH5" s="11">
        <f>VLOOKUP(AH$1,Index!$B$8:$E$47,2,0)*$D5</f>
        <v>3.3789473684210725</v>
      </c>
      <c r="AI5" s="11">
        <f>VLOOKUP(AI$1,Index!$B$8:$E$47,2,0)*$D5</f>
        <v>3.0973684210526433</v>
      </c>
      <c r="AJ5" s="11">
        <f>VLOOKUP(AJ$1,Index!$B$8:$E$47,2,0)*$D5</f>
        <v>2.8157894736842142</v>
      </c>
      <c r="AK5" s="11">
        <f>VLOOKUP(AK$1,Index!$B$8:$E$47,2,0)*$D5</f>
        <v>2.5342105263157855</v>
      </c>
      <c r="AL5" s="11">
        <f>VLOOKUP(AL$1,Index!$B$8:$E$47,2,0)*$D5</f>
        <v>2.2526315789473563</v>
      </c>
      <c r="AM5" s="11">
        <f>VLOOKUP(AM$1,Index!$B$8:$E$47,2,0)*$D5</f>
        <v>1.9710526315789272</v>
      </c>
      <c r="AN5" s="11">
        <f>VLOOKUP(AN$1,Index!$B$8:$E$47,2,0)*$D5</f>
        <v>1.6894736842105742</v>
      </c>
      <c r="AO5" s="11">
        <f>VLOOKUP(AO$1,Index!$B$8:$E$47,2,0)*$D5</f>
        <v>1.4078947368421453</v>
      </c>
      <c r="AP5" s="11">
        <f>VLOOKUP(AP$1,Index!$B$8:$E$47,2,0)*$D5</f>
        <v>1.1263157894737161</v>
      </c>
      <c r="AQ5" s="11">
        <f>VLOOKUP(AQ$1,Index!$B$8:$E$47,2,0)*$D5</f>
        <v>0.8447368421052871</v>
      </c>
      <c r="AR5" s="11">
        <f>VLOOKUP(AR$1,Index!$B$8:$E$47,2,0)*$D5</f>
        <v>0.56315789473685807</v>
      </c>
      <c r="AS5" s="11">
        <f>VLOOKUP(AS$1,Index!$B$8:$E$47,2,0)*$D5</f>
        <v>0.28157894736842903</v>
      </c>
      <c r="AT5" s="11">
        <f>VLOOKUP(AT$1,Index!$B$8:$E$47,2,0)*$D5</f>
        <v>0</v>
      </c>
    </row>
    <row r="6" spans="1:50" hidden="1" x14ac:dyDescent="0.3">
      <c r="A6" t="s">
        <v>42</v>
      </c>
      <c r="B6" t="s">
        <v>12</v>
      </c>
      <c r="D6" s="7">
        <v>5.83</v>
      </c>
      <c r="E6" s="7">
        <v>4.8</v>
      </c>
      <c r="F6" s="7" t="s">
        <v>3</v>
      </c>
      <c r="G6" s="7" t="s">
        <v>5</v>
      </c>
      <c r="H6">
        <f>VLOOKUP(H$1,Index!$B$8:$E$47,2,0)*$D6</f>
        <v>5.83</v>
      </c>
      <c r="I6" s="11">
        <f>VLOOKUP(I$1,Index!$B$8:$E$47,2,0)*$D6</f>
        <v>5.6765789473684167</v>
      </c>
      <c r="J6" s="11">
        <f>VLOOKUP(J$1,Index!$B$8:$E$47,2,0)*$D6</f>
        <v>5.5231578947368334</v>
      </c>
      <c r="K6" s="11">
        <f>VLOOKUP(K$1,Index!$B$8:$E$47,2,0)*$D6</f>
        <v>5.3697368421052918</v>
      </c>
      <c r="L6" s="11">
        <f>VLOOKUP(L$1,Index!$B$8:$E$47,2,0)*$D6</f>
        <v>5.2163157894737084</v>
      </c>
      <c r="M6" s="11">
        <f>VLOOKUP(M$1,Index!$B$8:$E$47,2,0)*$D6</f>
        <v>5.0628947368421251</v>
      </c>
      <c r="N6" s="11">
        <f>VLOOKUP(N$1,Index!$B$8:$E$47,2,0)*$D6</f>
        <v>4.9094736842105418</v>
      </c>
      <c r="O6" s="11">
        <f>VLOOKUP(O$1,Index!$B$8:$E$47,2,0)*$D6</f>
        <v>4.7560526315789584</v>
      </c>
      <c r="P6" s="11">
        <f>VLOOKUP(P$1,Index!$B$8:$E$47,2,0)*$D6</f>
        <v>4.6026315789473751</v>
      </c>
      <c r="Q6" s="11">
        <f>VLOOKUP(Q$1,Index!$B$8:$E$47,2,0)*$D6</f>
        <v>4.4492105263157917</v>
      </c>
      <c r="R6" s="11">
        <f>VLOOKUP(R$1,Index!$B$8:$E$47,2,0)*$D6</f>
        <v>4.2957894736842084</v>
      </c>
      <c r="S6" s="11">
        <f>VLOOKUP(S$1,Index!$B$8:$E$47,2,0)*$D6</f>
        <v>4.142368421052625</v>
      </c>
      <c r="T6" s="11">
        <f>VLOOKUP(T$1,Index!$B$8:$E$47,2,0)*$D6</f>
        <v>3.9889473684210417</v>
      </c>
      <c r="U6" s="11">
        <f>VLOOKUP(U$1,Index!$B$8:$E$47,2,0)*$D6</f>
        <v>3.8355263157895001</v>
      </c>
      <c r="V6" s="11">
        <f>VLOOKUP(V$1,Index!$B$8:$E$47,2,0)*$D6</f>
        <v>3.6821052631579168</v>
      </c>
      <c r="W6" s="11">
        <f>VLOOKUP(W$1,Index!$B$8:$E$47,2,0)*$D6</f>
        <v>3.5286842105263334</v>
      </c>
      <c r="X6" s="11">
        <f>VLOOKUP(X$1,Index!$B$8:$E$47,2,0)*$D6</f>
        <v>3.3752631578947501</v>
      </c>
      <c r="Y6" s="11">
        <f>VLOOKUP(Y$1,Index!$B$8:$E$47,2,0)*$D6</f>
        <v>3.2218421052631667</v>
      </c>
      <c r="Z6" s="11">
        <f>VLOOKUP(Z$1,Index!$B$8:$E$47,2,0)*$D6</f>
        <v>3.0684210526315834</v>
      </c>
      <c r="AA6" s="11">
        <f>VLOOKUP(AA$1,Index!$B$8:$E$47,2,0)*$D6</f>
        <v>2.915</v>
      </c>
      <c r="AB6" s="11">
        <f>VLOOKUP(AB$1,Index!$B$8:$E$47,2,0)*$D6</f>
        <v>2.7615789473684167</v>
      </c>
      <c r="AC6" s="11">
        <f>VLOOKUP(AC$1,Index!$B$8:$E$47,2,0)*$D6</f>
        <v>2.6081578947368333</v>
      </c>
      <c r="AD6" s="11">
        <f>VLOOKUP(AD$1,Index!$B$8:$E$47,2,0)*$D6</f>
        <v>2.4547368421052917</v>
      </c>
      <c r="AE6" s="11">
        <f>VLOOKUP(AE$1,Index!$B$8:$E$47,2,0)*$D6</f>
        <v>2.3013157894737084</v>
      </c>
      <c r="AF6" s="11">
        <f>VLOOKUP(AF$1,Index!$B$8:$E$47,2,0)*$D6</f>
        <v>2.1478947368421251</v>
      </c>
      <c r="AG6" s="11">
        <f>VLOOKUP(AG$1,Index!$B$8:$E$47,2,0)*$D6</f>
        <v>1.9944736842105415</v>
      </c>
      <c r="AH6" s="11">
        <f>VLOOKUP(AH$1,Index!$B$8:$E$47,2,0)*$D6</f>
        <v>1.8410526315789584</v>
      </c>
      <c r="AI6" s="11">
        <f>VLOOKUP(AI$1,Index!$B$8:$E$47,2,0)*$D6</f>
        <v>1.687631578947375</v>
      </c>
      <c r="AJ6" s="11">
        <f>VLOOKUP(AJ$1,Index!$B$8:$E$47,2,0)*$D6</f>
        <v>1.5342105263157917</v>
      </c>
      <c r="AK6" s="11">
        <f>VLOOKUP(AK$1,Index!$B$8:$E$47,2,0)*$D6</f>
        <v>1.3807894736842083</v>
      </c>
      <c r="AL6" s="11">
        <f>VLOOKUP(AL$1,Index!$B$8:$E$47,2,0)*$D6</f>
        <v>1.227368421052625</v>
      </c>
      <c r="AM6" s="11">
        <f>VLOOKUP(AM$1,Index!$B$8:$E$47,2,0)*$D6</f>
        <v>1.0739473684210417</v>
      </c>
      <c r="AN6" s="11">
        <f>VLOOKUP(AN$1,Index!$B$8:$E$47,2,0)*$D6</f>
        <v>0.92052631578949984</v>
      </c>
      <c r="AO6" s="11">
        <f>VLOOKUP(AO$1,Index!$B$8:$E$47,2,0)*$D6</f>
        <v>0.76710526315791649</v>
      </c>
      <c r="AP6" s="11">
        <f>VLOOKUP(AP$1,Index!$B$8:$E$47,2,0)*$D6</f>
        <v>0.61368421052633326</v>
      </c>
      <c r="AQ6" s="11">
        <f>VLOOKUP(AQ$1,Index!$B$8:$E$47,2,0)*$D6</f>
        <v>0.46026315789474992</v>
      </c>
      <c r="AR6" s="11">
        <f>VLOOKUP(AR$1,Index!$B$8:$E$47,2,0)*$D6</f>
        <v>0.30684210526316663</v>
      </c>
      <c r="AS6" s="11">
        <f>VLOOKUP(AS$1,Index!$B$8:$E$47,2,0)*$D6</f>
        <v>0.15342105263158332</v>
      </c>
      <c r="AT6" s="11">
        <f>VLOOKUP(AT$1,Index!$B$8:$E$47,2,0)*$D6</f>
        <v>0</v>
      </c>
    </row>
    <row r="7" spans="1:50" hidden="1" x14ac:dyDescent="0.3">
      <c r="A7" t="s">
        <v>42</v>
      </c>
      <c r="B7" t="s">
        <v>13</v>
      </c>
      <c r="D7" s="7">
        <v>5.13</v>
      </c>
      <c r="E7" s="7">
        <v>4.2</v>
      </c>
      <c r="F7" s="7" t="s">
        <v>3</v>
      </c>
      <c r="G7" s="7" t="s">
        <v>5</v>
      </c>
      <c r="H7">
        <f>VLOOKUP(H$1,Index!$B$8:$E$47,2,0)*$D7</f>
        <v>5.13</v>
      </c>
      <c r="I7" s="11">
        <f>VLOOKUP(I$1,Index!$B$8:$E$47,2,0)*$D7</f>
        <v>4.9949999999999957</v>
      </c>
      <c r="J7" s="11">
        <f>VLOOKUP(J$1,Index!$B$8:$E$47,2,0)*$D7</f>
        <v>4.8599999999999923</v>
      </c>
      <c r="K7" s="11">
        <f>VLOOKUP(K$1,Index!$B$8:$E$47,2,0)*$D7</f>
        <v>4.7250000000000245</v>
      </c>
      <c r="L7" s="11">
        <f>VLOOKUP(L$1,Index!$B$8:$E$47,2,0)*$D7</f>
        <v>4.5900000000000212</v>
      </c>
      <c r="M7" s="11">
        <f>VLOOKUP(M$1,Index!$B$8:$E$47,2,0)*$D7</f>
        <v>4.4550000000000169</v>
      </c>
      <c r="N7" s="11">
        <f>VLOOKUP(N$1,Index!$B$8:$E$47,2,0)*$D7</f>
        <v>4.3200000000000136</v>
      </c>
      <c r="O7" s="11">
        <f>VLOOKUP(O$1,Index!$B$8:$E$47,2,0)*$D7</f>
        <v>4.1850000000000094</v>
      </c>
      <c r="P7" s="11">
        <f>VLOOKUP(P$1,Index!$B$8:$E$47,2,0)*$D7</f>
        <v>4.050000000000006</v>
      </c>
      <c r="Q7" s="11">
        <f>VLOOKUP(Q$1,Index!$B$8:$E$47,2,0)*$D7</f>
        <v>3.9150000000000018</v>
      </c>
      <c r="R7" s="11">
        <f>VLOOKUP(R$1,Index!$B$8:$E$47,2,0)*$D7</f>
        <v>3.779999999999998</v>
      </c>
      <c r="S7" s="11">
        <f>VLOOKUP(S$1,Index!$B$8:$E$47,2,0)*$D7</f>
        <v>3.6449999999999942</v>
      </c>
      <c r="T7" s="11">
        <f>VLOOKUP(T$1,Index!$B$8:$E$47,2,0)*$D7</f>
        <v>3.5099999999999905</v>
      </c>
      <c r="U7" s="11">
        <f>VLOOKUP(U$1,Index!$B$8:$E$47,2,0)*$D7</f>
        <v>3.3750000000000231</v>
      </c>
      <c r="V7" s="11">
        <f>VLOOKUP(V$1,Index!$B$8:$E$47,2,0)*$D7</f>
        <v>3.2400000000000193</v>
      </c>
      <c r="W7" s="11">
        <f>VLOOKUP(W$1,Index!$B$8:$E$47,2,0)*$D7</f>
        <v>3.1050000000000151</v>
      </c>
      <c r="X7" s="11">
        <f>VLOOKUP(X$1,Index!$B$8:$E$47,2,0)*$D7</f>
        <v>2.9700000000000113</v>
      </c>
      <c r="Y7" s="11">
        <f>VLOOKUP(Y$1,Index!$B$8:$E$47,2,0)*$D7</f>
        <v>2.8350000000000075</v>
      </c>
      <c r="Z7" s="11">
        <f>VLOOKUP(Z$1,Index!$B$8:$E$47,2,0)*$D7</f>
        <v>2.7000000000000037</v>
      </c>
      <c r="AA7" s="11">
        <f>VLOOKUP(AA$1,Index!$B$8:$E$47,2,0)*$D7</f>
        <v>2.5649999999999999</v>
      </c>
      <c r="AB7" s="11">
        <f>VLOOKUP(AB$1,Index!$B$8:$E$47,2,0)*$D7</f>
        <v>2.4299999999999962</v>
      </c>
      <c r="AC7" s="11">
        <f>VLOOKUP(AC$1,Index!$B$8:$E$47,2,0)*$D7</f>
        <v>2.2949999999999924</v>
      </c>
      <c r="AD7" s="11">
        <f>VLOOKUP(AD$1,Index!$B$8:$E$47,2,0)*$D7</f>
        <v>2.160000000000025</v>
      </c>
      <c r="AE7" s="11">
        <f>VLOOKUP(AE$1,Index!$B$8:$E$47,2,0)*$D7</f>
        <v>2.0250000000000212</v>
      </c>
      <c r="AF7" s="11">
        <f>VLOOKUP(AF$1,Index!$B$8:$E$47,2,0)*$D7</f>
        <v>1.8900000000000172</v>
      </c>
      <c r="AG7" s="11">
        <f>VLOOKUP(AG$1,Index!$B$8:$E$47,2,0)*$D7</f>
        <v>1.7550000000000134</v>
      </c>
      <c r="AH7" s="11">
        <f>VLOOKUP(AH$1,Index!$B$8:$E$47,2,0)*$D7</f>
        <v>1.6200000000000097</v>
      </c>
      <c r="AI7" s="11">
        <f>VLOOKUP(AI$1,Index!$B$8:$E$47,2,0)*$D7</f>
        <v>1.4850000000000056</v>
      </c>
      <c r="AJ7" s="11">
        <f>VLOOKUP(AJ$1,Index!$B$8:$E$47,2,0)*$D7</f>
        <v>1.3500000000000019</v>
      </c>
      <c r="AK7" s="11">
        <f>VLOOKUP(AK$1,Index!$B$8:$E$47,2,0)*$D7</f>
        <v>1.2149999999999981</v>
      </c>
      <c r="AL7" s="11">
        <f>VLOOKUP(AL$1,Index!$B$8:$E$47,2,0)*$D7</f>
        <v>1.0799999999999943</v>
      </c>
      <c r="AM7" s="11">
        <f>VLOOKUP(AM$1,Index!$B$8:$E$47,2,0)*$D7</f>
        <v>0.9449999999999904</v>
      </c>
      <c r="AN7" s="11">
        <f>VLOOKUP(AN$1,Index!$B$8:$E$47,2,0)*$D7</f>
        <v>0.81000000000002303</v>
      </c>
      <c r="AO7" s="11">
        <f>VLOOKUP(AO$1,Index!$B$8:$E$47,2,0)*$D7</f>
        <v>0.67500000000001914</v>
      </c>
      <c r="AP7" s="11">
        <f>VLOOKUP(AP$1,Index!$B$8:$E$47,2,0)*$D7</f>
        <v>0.54000000000001536</v>
      </c>
      <c r="AQ7" s="11">
        <f>VLOOKUP(AQ$1,Index!$B$8:$E$47,2,0)*$D7</f>
        <v>0.40500000000001152</v>
      </c>
      <c r="AR7" s="11">
        <f>VLOOKUP(AR$1,Index!$B$8:$E$47,2,0)*$D7</f>
        <v>0.27000000000000768</v>
      </c>
      <c r="AS7" s="11">
        <f>VLOOKUP(AS$1,Index!$B$8:$E$47,2,0)*$D7</f>
        <v>0.13500000000000384</v>
      </c>
      <c r="AT7" s="11">
        <f>VLOOKUP(AT$1,Index!$B$8:$E$47,2,0)*$D7</f>
        <v>0</v>
      </c>
    </row>
    <row r="8" spans="1:50" hidden="1" x14ac:dyDescent="0.3">
      <c r="A8" t="s">
        <v>43</v>
      </c>
      <c r="B8" t="s">
        <v>14</v>
      </c>
      <c r="D8" s="7">
        <v>51</v>
      </c>
      <c r="E8" s="7">
        <v>41.6</v>
      </c>
      <c r="F8" s="7" t="s">
        <v>3</v>
      </c>
      <c r="G8" s="7" t="s">
        <v>5</v>
      </c>
      <c r="H8">
        <f>VLOOKUP(H$1,Index!$B$8:$E$47,2,0)*$D8</f>
        <v>51</v>
      </c>
      <c r="I8" s="11">
        <f>VLOOKUP(I$1,Index!$B$8:$E$47,2,0)*$D8</f>
        <v>49.657894736842067</v>
      </c>
      <c r="J8" s="11">
        <f>VLOOKUP(J$1,Index!$B$8:$E$47,2,0)*$D8</f>
        <v>48.315789473684134</v>
      </c>
      <c r="K8" s="11">
        <f>VLOOKUP(K$1,Index!$B$8:$E$47,2,0)*$D8</f>
        <v>46.973684210526564</v>
      </c>
      <c r="L8" s="11">
        <f>VLOOKUP(L$1,Index!$B$8:$E$47,2,0)*$D8</f>
        <v>45.631578947368631</v>
      </c>
      <c r="M8" s="11">
        <f>VLOOKUP(M$1,Index!$B$8:$E$47,2,0)*$D8</f>
        <v>44.289473684210698</v>
      </c>
      <c r="N8" s="11">
        <f>VLOOKUP(N$1,Index!$B$8:$E$47,2,0)*$D8</f>
        <v>42.947368421052765</v>
      </c>
      <c r="O8" s="11">
        <f>VLOOKUP(O$1,Index!$B$8:$E$47,2,0)*$D8</f>
        <v>41.605263157894832</v>
      </c>
      <c r="P8" s="11">
        <f>VLOOKUP(P$1,Index!$B$8:$E$47,2,0)*$D8</f>
        <v>40.263157894736899</v>
      </c>
      <c r="Q8" s="11">
        <f>VLOOKUP(Q$1,Index!$B$8:$E$47,2,0)*$D8</f>
        <v>38.921052631578966</v>
      </c>
      <c r="R8" s="11">
        <f>VLOOKUP(R$1,Index!$B$8:$E$47,2,0)*$D8</f>
        <v>37.578947368421034</v>
      </c>
      <c r="S8" s="11">
        <f>VLOOKUP(S$1,Index!$B$8:$E$47,2,0)*$D8</f>
        <v>36.236842105263101</v>
      </c>
      <c r="T8" s="11">
        <f>VLOOKUP(T$1,Index!$B$8:$E$47,2,0)*$D8</f>
        <v>34.894736842105168</v>
      </c>
      <c r="U8" s="11">
        <f>VLOOKUP(U$1,Index!$B$8:$E$47,2,0)*$D8</f>
        <v>33.552631578947597</v>
      </c>
      <c r="V8" s="11">
        <f>VLOOKUP(V$1,Index!$B$8:$E$47,2,0)*$D8</f>
        <v>32.210526315789664</v>
      </c>
      <c r="W8" s="11">
        <f>VLOOKUP(W$1,Index!$B$8:$E$47,2,0)*$D8</f>
        <v>30.868421052631732</v>
      </c>
      <c r="X8" s="11">
        <f>VLOOKUP(X$1,Index!$B$8:$E$47,2,0)*$D8</f>
        <v>29.526315789473799</v>
      </c>
      <c r="Y8" s="11">
        <f>VLOOKUP(Y$1,Index!$B$8:$E$47,2,0)*$D8</f>
        <v>28.184210526315866</v>
      </c>
      <c r="Z8" s="11">
        <f>VLOOKUP(Z$1,Index!$B$8:$E$47,2,0)*$D8</f>
        <v>26.842105263157933</v>
      </c>
      <c r="AA8" s="11">
        <f>VLOOKUP(AA$1,Index!$B$8:$E$47,2,0)*$D8</f>
        <v>25.5</v>
      </c>
      <c r="AB8" s="11">
        <f>VLOOKUP(AB$1,Index!$B$8:$E$47,2,0)*$D8</f>
        <v>24.157894736842067</v>
      </c>
      <c r="AC8" s="11">
        <f>VLOOKUP(AC$1,Index!$B$8:$E$47,2,0)*$D8</f>
        <v>22.815789473684134</v>
      </c>
      <c r="AD8" s="11">
        <f>VLOOKUP(AD$1,Index!$B$8:$E$47,2,0)*$D8</f>
        <v>21.473684210526564</v>
      </c>
      <c r="AE8" s="11">
        <f>VLOOKUP(AE$1,Index!$B$8:$E$47,2,0)*$D8</f>
        <v>20.131578947368631</v>
      </c>
      <c r="AF8" s="11">
        <f>VLOOKUP(AF$1,Index!$B$8:$E$47,2,0)*$D8</f>
        <v>18.789473684210698</v>
      </c>
      <c r="AG8" s="11">
        <f>VLOOKUP(AG$1,Index!$B$8:$E$47,2,0)*$D8</f>
        <v>17.447368421052765</v>
      </c>
      <c r="AH8" s="11">
        <f>VLOOKUP(AH$1,Index!$B$8:$E$47,2,0)*$D8</f>
        <v>16.105263157894832</v>
      </c>
      <c r="AI8" s="11">
        <f>VLOOKUP(AI$1,Index!$B$8:$E$47,2,0)*$D8</f>
        <v>14.763157894736899</v>
      </c>
      <c r="AJ8" s="11">
        <f>VLOOKUP(AJ$1,Index!$B$8:$E$47,2,0)*$D8</f>
        <v>13.421052631578966</v>
      </c>
      <c r="AK8" s="11">
        <f>VLOOKUP(AK$1,Index!$B$8:$E$47,2,0)*$D8</f>
        <v>12.078947368421034</v>
      </c>
      <c r="AL8" s="11">
        <f>VLOOKUP(AL$1,Index!$B$8:$E$47,2,0)*$D8</f>
        <v>10.736842105263101</v>
      </c>
      <c r="AM8" s="11">
        <f>VLOOKUP(AM$1,Index!$B$8:$E$47,2,0)*$D8</f>
        <v>9.3947368421051678</v>
      </c>
      <c r="AN8" s="11">
        <f>VLOOKUP(AN$1,Index!$B$8:$E$47,2,0)*$D8</f>
        <v>8.0526315789475973</v>
      </c>
      <c r="AO8" s="11">
        <f>VLOOKUP(AO$1,Index!$B$8:$E$47,2,0)*$D8</f>
        <v>6.7105263157896644</v>
      </c>
      <c r="AP8" s="11">
        <f>VLOOKUP(AP$1,Index!$B$8:$E$47,2,0)*$D8</f>
        <v>5.3684210526317315</v>
      </c>
      <c r="AQ8" s="11">
        <f>VLOOKUP(AQ$1,Index!$B$8:$E$47,2,0)*$D8</f>
        <v>4.0263157894737986</v>
      </c>
      <c r="AR8" s="11">
        <f>VLOOKUP(AR$1,Index!$B$8:$E$47,2,0)*$D8</f>
        <v>2.6842105263158658</v>
      </c>
      <c r="AS8" s="11">
        <f>VLOOKUP(AS$1,Index!$B$8:$E$47,2,0)*$D8</f>
        <v>1.3421052631579329</v>
      </c>
      <c r="AT8" s="11">
        <f>VLOOKUP(AT$1,Index!$B$8:$E$47,2,0)*$D8</f>
        <v>0</v>
      </c>
    </row>
    <row r="9" spans="1:50" hidden="1" x14ac:dyDescent="0.3">
      <c r="A9" t="s">
        <v>43</v>
      </c>
      <c r="B9" t="s">
        <v>15</v>
      </c>
      <c r="D9" s="7">
        <v>33.700000000000003</v>
      </c>
      <c r="E9" s="7">
        <v>27.5</v>
      </c>
      <c r="F9" s="7" t="s">
        <v>3</v>
      </c>
      <c r="G9" s="7" t="s">
        <v>5</v>
      </c>
      <c r="H9">
        <f>VLOOKUP(H$1,Index!$B$8:$E$47,2,0)*$D9</f>
        <v>33.700000000000003</v>
      </c>
      <c r="I9" s="11">
        <f>VLOOKUP(I$1,Index!$B$8:$E$47,2,0)*$D9</f>
        <v>32.813157894736818</v>
      </c>
      <c r="J9" s="11">
        <f>VLOOKUP(J$1,Index!$B$8:$E$47,2,0)*$D9</f>
        <v>31.926315789473637</v>
      </c>
      <c r="K9" s="11">
        <f>VLOOKUP(K$1,Index!$B$8:$E$47,2,0)*$D9</f>
        <v>31.039473684210694</v>
      </c>
      <c r="L9" s="11">
        <f>VLOOKUP(L$1,Index!$B$8:$E$47,2,0)*$D9</f>
        <v>30.15263157894751</v>
      </c>
      <c r="M9" s="11">
        <f>VLOOKUP(M$1,Index!$B$8:$E$47,2,0)*$D9</f>
        <v>29.265789473684325</v>
      </c>
      <c r="N9" s="11">
        <f>VLOOKUP(N$1,Index!$B$8:$E$47,2,0)*$D9</f>
        <v>28.378947368421144</v>
      </c>
      <c r="O9" s="11">
        <f>VLOOKUP(O$1,Index!$B$8:$E$47,2,0)*$D9</f>
        <v>27.49210526315796</v>
      </c>
      <c r="P9" s="11">
        <f>VLOOKUP(P$1,Index!$B$8:$E$47,2,0)*$D9</f>
        <v>26.605263157894775</v>
      </c>
      <c r="Q9" s="11">
        <f>VLOOKUP(Q$1,Index!$B$8:$E$47,2,0)*$D9</f>
        <v>25.718421052631594</v>
      </c>
      <c r="R9" s="11">
        <f>VLOOKUP(R$1,Index!$B$8:$E$47,2,0)*$D9</f>
        <v>24.83157894736841</v>
      </c>
      <c r="S9" s="11">
        <f>VLOOKUP(S$1,Index!$B$8:$E$47,2,0)*$D9</f>
        <v>23.944736842105229</v>
      </c>
      <c r="T9" s="11">
        <f>VLOOKUP(T$1,Index!$B$8:$E$47,2,0)*$D9</f>
        <v>23.057894736842044</v>
      </c>
      <c r="U9" s="11">
        <f>VLOOKUP(U$1,Index!$B$8:$E$47,2,0)*$D9</f>
        <v>22.171052631579101</v>
      </c>
      <c r="V9" s="11">
        <f>VLOOKUP(V$1,Index!$B$8:$E$47,2,0)*$D9</f>
        <v>21.284210526315917</v>
      </c>
      <c r="W9" s="11">
        <f>VLOOKUP(W$1,Index!$B$8:$E$47,2,0)*$D9</f>
        <v>20.397368421052732</v>
      </c>
      <c r="X9" s="11">
        <f>VLOOKUP(X$1,Index!$B$8:$E$47,2,0)*$D9</f>
        <v>19.510526315789551</v>
      </c>
      <c r="Y9" s="11">
        <f>VLOOKUP(Y$1,Index!$B$8:$E$47,2,0)*$D9</f>
        <v>18.623684210526367</v>
      </c>
      <c r="Z9" s="11">
        <f>VLOOKUP(Z$1,Index!$B$8:$E$47,2,0)*$D9</f>
        <v>17.736842105263186</v>
      </c>
      <c r="AA9" s="11">
        <f>VLOOKUP(AA$1,Index!$B$8:$E$47,2,0)*$D9</f>
        <v>16.850000000000001</v>
      </c>
      <c r="AB9" s="11">
        <f>VLOOKUP(AB$1,Index!$B$8:$E$47,2,0)*$D9</f>
        <v>15.963157894736819</v>
      </c>
      <c r="AC9" s="11">
        <f>VLOOKUP(AC$1,Index!$B$8:$E$47,2,0)*$D9</f>
        <v>15.076315789473636</v>
      </c>
      <c r="AD9" s="11">
        <f>VLOOKUP(AD$1,Index!$B$8:$E$47,2,0)*$D9</f>
        <v>14.189473684210691</v>
      </c>
      <c r="AE9" s="11">
        <f>VLOOKUP(AE$1,Index!$B$8:$E$47,2,0)*$D9</f>
        <v>13.302631578947508</v>
      </c>
      <c r="AF9" s="11">
        <f>VLOOKUP(AF$1,Index!$B$8:$E$47,2,0)*$D9</f>
        <v>12.415789473684326</v>
      </c>
      <c r="AG9" s="11">
        <f>VLOOKUP(AG$1,Index!$B$8:$E$47,2,0)*$D9</f>
        <v>11.528947368421141</v>
      </c>
      <c r="AH9" s="11">
        <f>VLOOKUP(AH$1,Index!$B$8:$E$47,2,0)*$D9</f>
        <v>10.642105263157958</v>
      </c>
      <c r="AI9" s="11">
        <f>VLOOKUP(AI$1,Index!$B$8:$E$47,2,0)*$D9</f>
        <v>9.7552631578947757</v>
      </c>
      <c r="AJ9" s="11">
        <f>VLOOKUP(AJ$1,Index!$B$8:$E$47,2,0)*$D9</f>
        <v>8.868421052631593</v>
      </c>
      <c r="AK9" s="11">
        <f>VLOOKUP(AK$1,Index!$B$8:$E$47,2,0)*$D9</f>
        <v>7.9815789473684093</v>
      </c>
      <c r="AL9" s="11">
        <f>VLOOKUP(AL$1,Index!$B$8:$E$47,2,0)*$D9</f>
        <v>7.0947368421052257</v>
      </c>
      <c r="AM9" s="11">
        <f>VLOOKUP(AM$1,Index!$B$8:$E$47,2,0)*$D9</f>
        <v>6.207894736842043</v>
      </c>
      <c r="AN9" s="11">
        <f>VLOOKUP(AN$1,Index!$B$8:$E$47,2,0)*$D9</f>
        <v>5.3210526315790991</v>
      </c>
      <c r="AO9" s="11">
        <f>VLOOKUP(AO$1,Index!$B$8:$E$47,2,0)*$D9</f>
        <v>4.4342105263159155</v>
      </c>
      <c r="AP9" s="11">
        <f>VLOOKUP(AP$1,Index!$B$8:$E$47,2,0)*$D9</f>
        <v>3.5473684210527328</v>
      </c>
      <c r="AQ9" s="11">
        <f>VLOOKUP(AQ$1,Index!$B$8:$E$47,2,0)*$D9</f>
        <v>2.6605263157895496</v>
      </c>
      <c r="AR9" s="11">
        <f>VLOOKUP(AR$1,Index!$B$8:$E$47,2,0)*$D9</f>
        <v>1.7736842105263664</v>
      </c>
      <c r="AS9" s="11">
        <f>VLOOKUP(AS$1,Index!$B$8:$E$47,2,0)*$D9</f>
        <v>0.88684210526318319</v>
      </c>
      <c r="AT9" s="11">
        <f>VLOOKUP(AT$1,Index!$B$8:$E$47,2,0)*$D9</f>
        <v>0</v>
      </c>
    </row>
    <row r="10" spans="1:50" hidden="1" x14ac:dyDescent="0.3">
      <c r="A10" t="s">
        <v>43</v>
      </c>
      <c r="B10" t="s">
        <v>16</v>
      </c>
      <c r="D10" s="7">
        <v>23.7</v>
      </c>
      <c r="E10" s="7">
        <v>19.3</v>
      </c>
      <c r="F10" s="7" t="s">
        <v>3</v>
      </c>
      <c r="G10" s="7" t="s">
        <v>5</v>
      </c>
      <c r="H10">
        <f>VLOOKUP(H$1,Index!$B$8:$E$47,2,0)*$D10</f>
        <v>23.7</v>
      </c>
      <c r="I10" s="11">
        <f>VLOOKUP(I$1,Index!$B$8:$E$47,2,0)*$D10</f>
        <v>23.076315789473664</v>
      </c>
      <c r="J10" s="11">
        <f>VLOOKUP(J$1,Index!$B$8:$E$47,2,0)*$D10</f>
        <v>22.452631578947333</v>
      </c>
      <c r="K10" s="11">
        <f>VLOOKUP(K$1,Index!$B$8:$E$47,2,0)*$D10</f>
        <v>21.828947368421169</v>
      </c>
      <c r="L10" s="11">
        <f>VLOOKUP(L$1,Index!$B$8:$E$47,2,0)*$D10</f>
        <v>21.205263157894834</v>
      </c>
      <c r="M10" s="11">
        <f>VLOOKUP(M$1,Index!$B$8:$E$47,2,0)*$D10</f>
        <v>20.581578947368499</v>
      </c>
      <c r="N10" s="11">
        <f>VLOOKUP(N$1,Index!$B$8:$E$47,2,0)*$D10</f>
        <v>19.957894736842167</v>
      </c>
      <c r="O10" s="11">
        <f>VLOOKUP(O$1,Index!$B$8:$E$47,2,0)*$D10</f>
        <v>19.334210526315832</v>
      </c>
      <c r="P10" s="11">
        <f>VLOOKUP(P$1,Index!$B$8:$E$47,2,0)*$D10</f>
        <v>18.710526315789501</v>
      </c>
      <c r="Q10" s="11">
        <f>VLOOKUP(Q$1,Index!$B$8:$E$47,2,0)*$D10</f>
        <v>18.086842105263166</v>
      </c>
      <c r="R10" s="11">
        <f>VLOOKUP(R$1,Index!$B$8:$E$47,2,0)*$D10</f>
        <v>17.463157894736831</v>
      </c>
      <c r="S10" s="11">
        <f>VLOOKUP(S$1,Index!$B$8:$E$47,2,0)*$D10</f>
        <v>16.8394736842105</v>
      </c>
      <c r="T10" s="11">
        <f>VLOOKUP(T$1,Index!$B$8:$E$47,2,0)*$D10</f>
        <v>16.215789473684165</v>
      </c>
      <c r="U10" s="11">
        <f>VLOOKUP(U$1,Index!$B$8:$E$47,2,0)*$D10</f>
        <v>15.592105263158</v>
      </c>
      <c r="V10" s="11">
        <f>VLOOKUP(V$1,Index!$B$8:$E$47,2,0)*$D10</f>
        <v>14.968421052631667</v>
      </c>
      <c r="W10" s="11">
        <f>VLOOKUP(W$1,Index!$B$8:$E$47,2,0)*$D10</f>
        <v>14.344736842105334</v>
      </c>
      <c r="X10" s="11">
        <f>VLOOKUP(X$1,Index!$B$8:$E$47,2,0)*$D10</f>
        <v>13.721052631579001</v>
      </c>
      <c r="Y10" s="11">
        <f>VLOOKUP(Y$1,Index!$B$8:$E$47,2,0)*$D10</f>
        <v>13.097368421052666</v>
      </c>
      <c r="Z10" s="11">
        <f>VLOOKUP(Z$1,Index!$B$8:$E$47,2,0)*$D10</f>
        <v>12.473684210526333</v>
      </c>
      <c r="AA10" s="11">
        <f>VLOOKUP(AA$1,Index!$B$8:$E$47,2,0)*$D10</f>
        <v>11.85</v>
      </c>
      <c r="AB10" s="11">
        <f>VLOOKUP(AB$1,Index!$B$8:$E$47,2,0)*$D10</f>
        <v>11.226315789473666</v>
      </c>
      <c r="AC10" s="11">
        <f>VLOOKUP(AC$1,Index!$B$8:$E$47,2,0)*$D10</f>
        <v>10.602631578947333</v>
      </c>
      <c r="AD10" s="11">
        <f>VLOOKUP(AD$1,Index!$B$8:$E$47,2,0)*$D10</f>
        <v>9.9789473684211671</v>
      </c>
      <c r="AE10" s="11">
        <f>VLOOKUP(AE$1,Index!$B$8:$E$47,2,0)*$D10</f>
        <v>9.355263157894834</v>
      </c>
      <c r="AF10" s="11">
        <f>VLOOKUP(AF$1,Index!$B$8:$E$47,2,0)*$D10</f>
        <v>8.7315789473685008</v>
      </c>
      <c r="AG10" s="11">
        <f>VLOOKUP(AG$1,Index!$B$8:$E$47,2,0)*$D10</f>
        <v>8.1078947368421677</v>
      </c>
      <c r="AH10" s="11">
        <f>VLOOKUP(AH$1,Index!$B$8:$E$47,2,0)*$D10</f>
        <v>7.4842105263158336</v>
      </c>
      <c r="AI10" s="11">
        <f>VLOOKUP(AI$1,Index!$B$8:$E$47,2,0)*$D10</f>
        <v>6.8605263157895005</v>
      </c>
      <c r="AJ10" s="11">
        <f>VLOOKUP(AJ$1,Index!$B$8:$E$47,2,0)*$D10</f>
        <v>6.2368421052631664</v>
      </c>
      <c r="AK10" s="11">
        <f>VLOOKUP(AK$1,Index!$B$8:$E$47,2,0)*$D10</f>
        <v>5.6131578947368332</v>
      </c>
      <c r="AL10" s="11">
        <f>VLOOKUP(AL$1,Index!$B$8:$E$47,2,0)*$D10</f>
        <v>4.9894736842104992</v>
      </c>
      <c r="AM10" s="11">
        <f>VLOOKUP(AM$1,Index!$B$8:$E$47,2,0)*$D10</f>
        <v>4.365789473684166</v>
      </c>
      <c r="AN10" s="11">
        <f>VLOOKUP(AN$1,Index!$B$8:$E$47,2,0)*$D10</f>
        <v>3.7421052631580012</v>
      </c>
      <c r="AO10" s="11">
        <f>VLOOKUP(AO$1,Index!$B$8:$E$47,2,0)*$D10</f>
        <v>3.1184210526316676</v>
      </c>
      <c r="AP10" s="11">
        <f>VLOOKUP(AP$1,Index!$B$8:$E$47,2,0)*$D10</f>
        <v>2.494736842105334</v>
      </c>
      <c r="AQ10" s="11">
        <f>VLOOKUP(AQ$1,Index!$B$8:$E$47,2,0)*$D10</f>
        <v>1.8710526315790006</v>
      </c>
      <c r="AR10" s="11">
        <f>VLOOKUP(AR$1,Index!$B$8:$E$47,2,0)*$D10</f>
        <v>1.247368421052667</v>
      </c>
      <c r="AS10" s="11">
        <f>VLOOKUP(AS$1,Index!$B$8:$E$47,2,0)*$D10</f>
        <v>0.62368421052633349</v>
      </c>
      <c r="AT10" s="11">
        <f>VLOOKUP(AT$1,Index!$B$8:$E$47,2,0)*$D10</f>
        <v>0</v>
      </c>
    </row>
    <row r="11" spans="1:50" hidden="1" x14ac:dyDescent="0.3">
      <c r="A11" t="s">
        <v>43</v>
      </c>
      <c r="B11" t="s">
        <v>17</v>
      </c>
      <c r="D11" s="7">
        <v>15.6</v>
      </c>
      <c r="E11" s="7">
        <v>12.7</v>
      </c>
      <c r="F11" s="7" t="s">
        <v>3</v>
      </c>
      <c r="G11" s="7" t="s">
        <v>5</v>
      </c>
      <c r="H11">
        <f>VLOOKUP(H$1,Index!$B$8:$E$47,2,0)*$D11</f>
        <v>15.6</v>
      </c>
      <c r="I11" s="11">
        <f>VLOOKUP(I$1,Index!$B$8:$E$47,2,0)*$D11</f>
        <v>15.189473684210514</v>
      </c>
      <c r="J11" s="11">
        <f>VLOOKUP(J$1,Index!$B$8:$E$47,2,0)*$D11</f>
        <v>14.778947368421029</v>
      </c>
      <c r="K11" s="11">
        <f>VLOOKUP(K$1,Index!$B$8:$E$47,2,0)*$D11</f>
        <v>14.368421052631655</v>
      </c>
      <c r="L11" s="11">
        <f>VLOOKUP(L$1,Index!$B$8:$E$47,2,0)*$D11</f>
        <v>13.957894736842169</v>
      </c>
      <c r="M11" s="11">
        <f>VLOOKUP(M$1,Index!$B$8:$E$47,2,0)*$D11</f>
        <v>13.547368421052683</v>
      </c>
      <c r="N11" s="11">
        <f>VLOOKUP(N$1,Index!$B$8:$E$47,2,0)*$D11</f>
        <v>13.136842105263199</v>
      </c>
      <c r="O11" s="11">
        <f>VLOOKUP(O$1,Index!$B$8:$E$47,2,0)*$D11</f>
        <v>12.726315789473713</v>
      </c>
      <c r="P11" s="11">
        <f>VLOOKUP(P$1,Index!$B$8:$E$47,2,0)*$D11</f>
        <v>12.315789473684228</v>
      </c>
      <c r="Q11" s="11">
        <f>VLOOKUP(Q$1,Index!$B$8:$E$47,2,0)*$D11</f>
        <v>11.905263157894742</v>
      </c>
      <c r="R11" s="11">
        <f>VLOOKUP(R$1,Index!$B$8:$E$47,2,0)*$D11</f>
        <v>11.494736842105256</v>
      </c>
      <c r="S11" s="11">
        <f>VLOOKUP(S$1,Index!$B$8:$E$47,2,0)*$D11</f>
        <v>11.084210526315772</v>
      </c>
      <c r="T11" s="11">
        <f>VLOOKUP(T$1,Index!$B$8:$E$47,2,0)*$D11</f>
        <v>10.673684210526286</v>
      </c>
      <c r="U11" s="11">
        <f>VLOOKUP(U$1,Index!$B$8:$E$47,2,0)*$D11</f>
        <v>10.263157894736912</v>
      </c>
      <c r="V11" s="11">
        <f>VLOOKUP(V$1,Index!$B$8:$E$47,2,0)*$D11</f>
        <v>9.8526315789474257</v>
      </c>
      <c r="W11" s="11">
        <f>VLOOKUP(W$1,Index!$B$8:$E$47,2,0)*$D11</f>
        <v>9.4421052631579414</v>
      </c>
      <c r="X11" s="11">
        <f>VLOOKUP(X$1,Index!$B$8:$E$47,2,0)*$D11</f>
        <v>9.0315789473684553</v>
      </c>
      <c r="Y11" s="11">
        <f>VLOOKUP(Y$1,Index!$B$8:$E$47,2,0)*$D11</f>
        <v>8.6210526315789711</v>
      </c>
      <c r="Z11" s="11">
        <f>VLOOKUP(Z$1,Index!$B$8:$E$47,2,0)*$D11</f>
        <v>8.210526315789485</v>
      </c>
      <c r="AA11" s="11">
        <f>VLOOKUP(AA$1,Index!$B$8:$E$47,2,0)*$D11</f>
        <v>7.8</v>
      </c>
      <c r="AB11" s="11">
        <f>VLOOKUP(AB$1,Index!$B$8:$E$47,2,0)*$D11</f>
        <v>7.3894736842105146</v>
      </c>
      <c r="AC11" s="11">
        <f>VLOOKUP(AC$1,Index!$B$8:$E$47,2,0)*$D11</f>
        <v>6.9789473684210295</v>
      </c>
      <c r="AD11" s="11">
        <f>VLOOKUP(AD$1,Index!$B$8:$E$47,2,0)*$D11</f>
        <v>6.5684210526316544</v>
      </c>
      <c r="AE11" s="11">
        <f>VLOOKUP(AE$1,Index!$B$8:$E$47,2,0)*$D11</f>
        <v>6.1578947368421693</v>
      </c>
      <c r="AF11" s="11">
        <f>VLOOKUP(AF$1,Index!$B$8:$E$47,2,0)*$D11</f>
        <v>5.7473684210526841</v>
      </c>
      <c r="AG11" s="11">
        <f>VLOOKUP(AG$1,Index!$B$8:$E$47,2,0)*$D11</f>
        <v>5.3368421052631989</v>
      </c>
      <c r="AH11" s="11">
        <f>VLOOKUP(AH$1,Index!$B$8:$E$47,2,0)*$D11</f>
        <v>4.9263157894737128</v>
      </c>
      <c r="AI11" s="11">
        <f>VLOOKUP(AI$1,Index!$B$8:$E$47,2,0)*$D11</f>
        <v>4.5157894736842277</v>
      </c>
      <c r="AJ11" s="11">
        <f>VLOOKUP(AJ$1,Index!$B$8:$E$47,2,0)*$D11</f>
        <v>4.1052631578947425</v>
      </c>
      <c r="AK11" s="11">
        <f>VLOOKUP(AK$1,Index!$B$8:$E$47,2,0)*$D11</f>
        <v>3.6947368421052573</v>
      </c>
      <c r="AL11" s="11">
        <f>VLOOKUP(AL$1,Index!$B$8:$E$47,2,0)*$D11</f>
        <v>3.2842105263157717</v>
      </c>
      <c r="AM11" s="11">
        <f>VLOOKUP(AM$1,Index!$B$8:$E$47,2,0)*$D11</f>
        <v>2.8736842105262865</v>
      </c>
      <c r="AN11" s="11">
        <f>VLOOKUP(AN$1,Index!$B$8:$E$47,2,0)*$D11</f>
        <v>2.4631578947369119</v>
      </c>
      <c r="AO11" s="11">
        <f>VLOOKUP(AO$1,Index!$B$8:$E$47,2,0)*$D11</f>
        <v>2.0526315789474268</v>
      </c>
      <c r="AP11" s="11">
        <f>VLOOKUP(AP$1,Index!$B$8:$E$47,2,0)*$D11</f>
        <v>1.6421052631579414</v>
      </c>
      <c r="AQ11" s="11">
        <f>VLOOKUP(AQ$1,Index!$B$8:$E$47,2,0)*$D11</f>
        <v>1.231578947368456</v>
      </c>
      <c r="AR11" s="11">
        <f>VLOOKUP(AR$1,Index!$B$8:$E$47,2,0)*$D11</f>
        <v>0.82105263157897068</v>
      </c>
      <c r="AS11" s="11">
        <f>VLOOKUP(AS$1,Index!$B$8:$E$47,2,0)*$D11</f>
        <v>0.41052631578948534</v>
      </c>
      <c r="AT11" s="11">
        <f>VLOOKUP(AT$1,Index!$B$8:$E$47,2,0)*$D11</f>
        <v>0</v>
      </c>
    </row>
    <row r="12" spans="1:50" hidden="1" x14ac:dyDescent="0.3">
      <c r="A12" t="s">
        <v>18</v>
      </c>
      <c r="B12" t="s">
        <v>19</v>
      </c>
      <c r="D12" s="7">
        <v>34.6</v>
      </c>
      <c r="E12" s="7">
        <v>28.2</v>
      </c>
      <c r="F12" s="7" t="s">
        <v>3</v>
      </c>
      <c r="G12" s="7" t="s">
        <v>5</v>
      </c>
      <c r="H12">
        <f>VLOOKUP(H$1,Index!$B$8:$E$47,2,0)*$D12</f>
        <v>34.6</v>
      </c>
      <c r="I12" s="11">
        <f>VLOOKUP(I$1,Index!$B$8:$E$47,2,0)*$D12</f>
        <v>33.689473684210505</v>
      </c>
      <c r="J12" s="11">
        <f>VLOOKUP(J$1,Index!$B$8:$E$47,2,0)*$D12</f>
        <v>32.778947368421001</v>
      </c>
      <c r="K12" s="11">
        <f>VLOOKUP(K$1,Index!$B$8:$E$47,2,0)*$D12</f>
        <v>31.868421052631749</v>
      </c>
      <c r="L12" s="11">
        <f>VLOOKUP(L$1,Index!$B$8:$E$47,2,0)*$D12</f>
        <v>30.957894736842249</v>
      </c>
      <c r="M12" s="11">
        <f>VLOOKUP(M$1,Index!$B$8:$E$47,2,0)*$D12</f>
        <v>30.047368421052749</v>
      </c>
      <c r="N12" s="11">
        <f>VLOOKUP(N$1,Index!$B$8:$E$47,2,0)*$D12</f>
        <v>29.136842105263248</v>
      </c>
      <c r="O12" s="11">
        <f>VLOOKUP(O$1,Index!$B$8:$E$47,2,0)*$D12</f>
        <v>28.226315789473752</v>
      </c>
      <c r="P12" s="11">
        <f>VLOOKUP(P$1,Index!$B$8:$E$47,2,0)*$D12</f>
        <v>27.315789473684251</v>
      </c>
      <c r="Q12" s="11">
        <f>VLOOKUP(Q$1,Index!$B$8:$E$47,2,0)*$D12</f>
        <v>26.405263157894751</v>
      </c>
      <c r="R12" s="11">
        <f>VLOOKUP(R$1,Index!$B$8:$E$47,2,0)*$D12</f>
        <v>25.494736842105251</v>
      </c>
      <c r="S12" s="11">
        <f>VLOOKUP(S$1,Index!$B$8:$E$47,2,0)*$D12</f>
        <v>24.584210526315751</v>
      </c>
      <c r="T12" s="11">
        <f>VLOOKUP(T$1,Index!$B$8:$E$47,2,0)*$D12</f>
        <v>23.67368421052625</v>
      </c>
      <c r="U12" s="11">
        <f>VLOOKUP(U$1,Index!$B$8:$E$47,2,0)*$D12</f>
        <v>22.763157894736999</v>
      </c>
      <c r="V12" s="11">
        <f>VLOOKUP(V$1,Index!$B$8:$E$47,2,0)*$D12</f>
        <v>21.852631578947499</v>
      </c>
      <c r="W12" s="11">
        <f>VLOOKUP(W$1,Index!$B$8:$E$47,2,0)*$D12</f>
        <v>20.942105263157998</v>
      </c>
      <c r="X12" s="11">
        <f>VLOOKUP(X$1,Index!$B$8:$E$47,2,0)*$D12</f>
        <v>20.031578947368498</v>
      </c>
      <c r="Y12" s="11">
        <f>VLOOKUP(Y$1,Index!$B$8:$E$47,2,0)*$D12</f>
        <v>19.121052631579001</v>
      </c>
      <c r="Z12" s="11">
        <f>VLOOKUP(Z$1,Index!$B$8:$E$47,2,0)*$D12</f>
        <v>18.210526315789501</v>
      </c>
      <c r="AA12" s="11">
        <f>VLOOKUP(AA$1,Index!$B$8:$E$47,2,0)*$D12</f>
        <v>17.3</v>
      </c>
      <c r="AB12" s="11">
        <f>VLOOKUP(AB$1,Index!$B$8:$E$47,2,0)*$D12</f>
        <v>16.3894736842105</v>
      </c>
      <c r="AC12" s="11">
        <f>VLOOKUP(AC$1,Index!$B$8:$E$47,2,0)*$D12</f>
        <v>15.478947368421002</v>
      </c>
      <c r="AD12" s="11">
        <f>VLOOKUP(AD$1,Index!$B$8:$E$47,2,0)*$D12</f>
        <v>14.568421052631749</v>
      </c>
      <c r="AE12" s="11">
        <f>VLOOKUP(AE$1,Index!$B$8:$E$47,2,0)*$D12</f>
        <v>13.657894736842248</v>
      </c>
      <c r="AF12" s="11">
        <f>VLOOKUP(AF$1,Index!$B$8:$E$47,2,0)*$D12</f>
        <v>12.747368421052748</v>
      </c>
      <c r="AG12" s="11">
        <f>VLOOKUP(AG$1,Index!$B$8:$E$47,2,0)*$D12</f>
        <v>11.83684210526325</v>
      </c>
      <c r="AH12" s="11">
        <f>VLOOKUP(AH$1,Index!$B$8:$E$47,2,0)*$D12</f>
        <v>10.926315789473749</v>
      </c>
      <c r="AI12" s="11">
        <f>VLOOKUP(AI$1,Index!$B$8:$E$47,2,0)*$D12</f>
        <v>10.015789473684249</v>
      </c>
      <c r="AJ12" s="11">
        <f>VLOOKUP(AJ$1,Index!$B$8:$E$47,2,0)*$D12</f>
        <v>9.1052631578947505</v>
      </c>
      <c r="AK12" s="11">
        <f>VLOOKUP(AK$1,Index!$B$8:$E$47,2,0)*$D12</f>
        <v>8.1947368421052502</v>
      </c>
      <c r="AL12" s="11">
        <f>VLOOKUP(AL$1,Index!$B$8:$E$47,2,0)*$D12</f>
        <v>7.2842105263157508</v>
      </c>
      <c r="AM12" s="11">
        <f>VLOOKUP(AM$1,Index!$B$8:$E$47,2,0)*$D12</f>
        <v>6.3736842105262514</v>
      </c>
      <c r="AN12" s="11">
        <f>VLOOKUP(AN$1,Index!$B$8:$E$47,2,0)*$D12</f>
        <v>5.4631578947369972</v>
      </c>
      <c r="AO12" s="11">
        <f>VLOOKUP(AO$1,Index!$B$8:$E$47,2,0)*$D12</f>
        <v>4.5526315789474978</v>
      </c>
      <c r="AP12" s="11">
        <f>VLOOKUP(AP$1,Index!$B$8:$E$47,2,0)*$D12</f>
        <v>3.6421052631579984</v>
      </c>
      <c r="AQ12" s="11">
        <f>VLOOKUP(AQ$1,Index!$B$8:$E$47,2,0)*$D12</f>
        <v>2.7315789473684986</v>
      </c>
      <c r="AR12" s="11">
        <f>VLOOKUP(AR$1,Index!$B$8:$E$47,2,0)*$D12</f>
        <v>1.8210526315789992</v>
      </c>
      <c r="AS12" s="11">
        <f>VLOOKUP(AS$1,Index!$B$8:$E$47,2,0)*$D12</f>
        <v>0.91052631578949961</v>
      </c>
      <c r="AT12" s="11">
        <f>VLOOKUP(AT$1,Index!$B$8:$E$47,2,0)*$D12</f>
        <v>0</v>
      </c>
    </row>
    <row r="13" spans="1:50" hidden="1" x14ac:dyDescent="0.3">
      <c r="A13" t="s">
        <v>18</v>
      </c>
      <c r="B13" t="s">
        <v>20</v>
      </c>
      <c r="D13" s="7">
        <v>31.6</v>
      </c>
      <c r="E13" s="7">
        <v>25.8</v>
      </c>
      <c r="F13" s="7" t="s">
        <v>3</v>
      </c>
      <c r="G13" s="7" t="s">
        <v>5</v>
      </c>
      <c r="H13">
        <f>VLOOKUP(H$1,Index!$B$8:$E$47,2,0)*$D13</f>
        <v>31.6</v>
      </c>
      <c r="I13" s="11">
        <f>VLOOKUP(I$1,Index!$B$8:$E$47,2,0)*$D13</f>
        <v>30.768421052631556</v>
      </c>
      <c r="J13" s="11">
        <f>VLOOKUP(J$1,Index!$B$8:$E$47,2,0)*$D13</f>
        <v>29.936842105263111</v>
      </c>
      <c r="K13" s="11">
        <f>VLOOKUP(K$1,Index!$B$8:$E$47,2,0)*$D13</f>
        <v>29.105263157894893</v>
      </c>
      <c r="L13" s="11">
        <f>VLOOKUP(L$1,Index!$B$8:$E$47,2,0)*$D13</f>
        <v>28.273684210526447</v>
      </c>
      <c r="M13" s="11">
        <f>VLOOKUP(M$1,Index!$B$8:$E$47,2,0)*$D13</f>
        <v>27.442105263158002</v>
      </c>
      <c r="N13" s="11">
        <f>VLOOKUP(N$1,Index!$B$8:$E$47,2,0)*$D13</f>
        <v>26.610526315789556</v>
      </c>
      <c r="O13" s="11">
        <f>VLOOKUP(O$1,Index!$B$8:$E$47,2,0)*$D13</f>
        <v>25.778947368421115</v>
      </c>
      <c r="P13" s="11">
        <f>VLOOKUP(P$1,Index!$B$8:$E$47,2,0)*$D13</f>
        <v>24.947368421052669</v>
      </c>
      <c r="Q13" s="11">
        <f>VLOOKUP(Q$1,Index!$B$8:$E$47,2,0)*$D13</f>
        <v>24.115789473684224</v>
      </c>
      <c r="R13" s="11">
        <f>VLOOKUP(R$1,Index!$B$8:$E$47,2,0)*$D13</f>
        <v>23.284210526315778</v>
      </c>
      <c r="S13" s="11">
        <f>VLOOKUP(S$1,Index!$B$8:$E$47,2,0)*$D13</f>
        <v>22.452631578947333</v>
      </c>
      <c r="T13" s="11">
        <f>VLOOKUP(T$1,Index!$B$8:$E$47,2,0)*$D13</f>
        <v>21.621052631578888</v>
      </c>
      <c r="U13" s="11">
        <f>VLOOKUP(U$1,Index!$B$8:$E$47,2,0)*$D13</f>
        <v>20.78947368421067</v>
      </c>
      <c r="V13" s="11">
        <f>VLOOKUP(V$1,Index!$B$8:$E$47,2,0)*$D13</f>
        <v>19.957894736842224</v>
      </c>
      <c r="W13" s="11">
        <f>VLOOKUP(W$1,Index!$B$8:$E$47,2,0)*$D13</f>
        <v>19.126315789473779</v>
      </c>
      <c r="X13" s="11">
        <f>VLOOKUP(X$1,Index!$B$8:$E$47,2,0)*$D13</f>
        <v>18.294736842105333</v>
      </c>
      <c r="Y13" s="11">
        <f>VLOOKUP(Y$1,Index!$B$8:$E$47,2,0)*$D13</f>
        <v>17.463157894736892</v>
      </c>
      <c r="Z13" s="11">
        <f>VLOOKUP(Z$1,Index!$B$8:$E$47,2,0)*$D13</f>
        <v>16.631578947368446</v>
      </c>
      <c r="AA13" s="11">
        <f>VLOOKUP(AA$1,Index!$B$8:$E$47,2,0)*$D13</f>
        <v>15.8</v>
      </c>
      <c r="AB13" s="11">
        <f>VLOOKUP(AB$1,Index!$B$8:$E$47,2,0)*$D13</f>
        <v>14.968421052631555</v>
      </c>
      <c r="AC13" s="11">
        <f>VLOOKUP(AC$1,Index!$B$8:$E$47,2,0)*$D13</f>
        <v>14.136842105263112</v>
      </c>
      <c r="AD13" s="11">
        <f>VLOOKUP(AD$1,Index!$B$8:$E$47,2,0)*$D13</f>
        <v>13.305263157894892</v>
      </c>
      <c r="AE13" s="11">
        <f>VLOOKUP(AE$1,Index!$B$8:$E$47,2,0)*$D13</f>
        <v>12.473684210526446</v>
      </c>
      <c r="AF13" s="11">
        <f>VLOOKUP(AF$1,Index!$B$8:$E$47,2,0)*$D13</f>
        <v>11.642105263158001</v>
      </c>
      <c r="AG13" s="11">
        <f>VLOOKUP(AG$1,Index!$B$8:$E$47,2,0)*$D13</f>
        <v>10.810526315789557</v>
      </c>
      <c r="AH13" s="11">
        <f>VLOOKUP(AH$1,Index!$B$8:$E$47,2,0)*$D13</f>
        <v>9.9789473684211121</v>
      </c>
      <c r="AI13" s="11">
        <f>VLOOKUP(AI$1,Index!$B$8:$E$47,2,0)*$D13</f>
        <v>9.1473684210526667</v>
      </c>
      <c r="AJ13" s="11">
        <f>VLOOKUP(AJ$1,Index!$B$8:$E$47,2,0)*$D13</f>
        <v>8.3157894736842231</v>
      </c>
      <c r="AK13" s="11">
        <f>VLOOKUP(AK$1,Index!$B$8:$E$47,2,0)*$D13</f>
        <v>7.4842105263157777</v>
      </c>
      <c r="AL13" s="11">
        <f>VLOOKUP(AL$1,Index!$B$8:$E$47,2,0)*$D13</f>
        <v>6.6526315789473331</v>
      </c>
      <c r="AM13" s="11">
        <f>VLOOKUP(AM$1,Index!$B$8:$E$47,2,0)*$D13</f>
        <v>5.8210526315788886</v>
      </c>
      <c r="AN13" s="11">
        <f>VLOOKUP(AN$1,Index!$B$8:$E$47,2,0)*$D13</f>
        <v>4.9894736842106679</v>
      </c>
      <c r="AO13" s="11">
        <f>VLOOKUP(AO$1,Index!$B$8:$E$47,2,0)*$D13</f>
        <v>4.1578947368422234</v>
      </c>
      <c r="AP13" s="11">
        <f>VLOOKUP(AP$1,Index!$B$8:$E$47,2,0)*$D13</f>
        <v>3.3263157894737789</v>
      </c>
      <c r="AQ13" s="11">
        <f>VLOOKUP(AQ$1,Index!$B$8:$E$47,2,0)*$D13</f>
        <v>2.494736842105334</v>
      </c>
      <c r="AR13" s="11">
        <f>VLOOKUP(AR$1,Index!$B$8:$E$47,2,0)*$D13</f>
        <v>1.6631578947368895</v>
      </c>
      <c r="AS13" s="11">
        <f>VLOOKUP(AS$1,Index!$B$8:$E$47,2,0)*$D13</f>
        <v>0.83157894736844473</v>
      </c>
      <c r="AT13" s="11">
        <f>VLOOKUP(AT$1,Index!$B$8:$E$47,2,0)*$D13</f>
        <v>0</v>
      </c>
    </row>
    <row r="14" spans="1:50" hidden="1" x14ac:dyDescent="0.3">
      <c r="A14" t="s">
        <v>18</v>
      </c>
      <c r="B14" t="s">
        <v>21</v>
      </c>
      <c r="D14" s="7">
        <v>24.7</v>
      </c>
      <c r="E14" s="7">
        <v>20.2</v>
      </c>
      <c r="F14" s="7" t="s">
        <v>3</v>
      </c>
      <c r="G14" s="7" t="s">
        <v>5</v>
      </c>
      <c r="H14">
        <f>VLOOKUP(H$1,Index!$B$8:$E$47,2,0)*$D14</f>
        <v>24.7</v>
      </c>
      <c r="I14" s="11">
        <f>VLOOKUP(I$1,Index!$B$8:$E$47,2,0)*$D14</f>
        <v>24.049999999999979</v>
      </c>
      <c r="J14" s="11">
        <f>VLOOKUP(J$1,Index!$B$8:$E$47,2,0)*$D14</f>
        <v>23.399999999999963</v>
      </c>
      <c r="K14" s="11">
        <f>VLOOKUP(K$1,Index!$B$8:$E$47,2,0)*$D14</f>
        <v>22.750000000000121</v>
      </c>
      <c r="L14" s="11">
        <f>VLOOKUP(L$1,Index!$B$8:$E$47,2,0)*$D14</f>
        <v>22.100000000000101</v>
      </c>
      <c r="M14" s="11">
        <f>VLOOKUP(M$1,Index!$B$8:$E$47,2,0)*$D14</f>
        <v>21.450000000000081</v>
      </c>
      <c r="N14" s="11">
        <f>VLOOKUP(N$1,Index!$B$8:$E$47,2,0)*$D14</f>
        <v>20.800000000000065</v>
      </c>
      <c r="O14" s="11">
        <f>VLOOKUP(O$1,Index!$B$8:$E$47,2,0)*$D14</f>
        <v>20.150000000000045</v>
      </c>
      <c r="P14" s="11">
        <f>VLOOKUP(P$1,Index!$B$8:$E$47,2,0)*$D14</f>
        <v>19.500000000000028</v>
      </c>
      <c r="Q14" s="11">
        <f>VLOOKUP(Q$1,Index!$B$8:$E$47,2,0)*$D14</f>
        <v>18.850000000000009</v>
      </c>
      <c r="R14" s="11">
        <f>VLOOKUP(R$1,Index!$B$8:$E$47,2,0)*$D14</f>
        <v>18.199999999999989</v>
      </c>
      <c r="S14" s="11">
        <f>VLOOKUP(S$1,Index!$B$8:$E$47,2,0)*$D14</f>
        <v>17.549999999999972</v>
      </c>
      <c r="T14" s="11">
        <f>VLOOKUP(T$1,Index!$B$8:$E$47,2,0)*$D14</f>
        <v>16.899999999999952</v>
      </c>
      <c r="U14" s="11">
        <f>VLOOKUP(U$1,Index!$B$8:$E$47,2,0)*$D14</f>
        <v>16.25000000000011</v>
      </c>
      <c r="V14" s="11">
        <f>VLOOKUP(V$1,Index!$B$8:$E$47,2,0)*$D14</f>
        <v>15.600000000000092</v>
      </c>
      <c r="W14" s="11">
        <f>VLOOKUP(W$1,Index!$B$8:$E$47,2,0)*$D14</f>
        <v>14.950000000000074</v>
      </c>
      <c r="X14" s="11">
        <f>VLOOKUP(X$1,Index!$B$8:$E$47,2,0)*$D14</f>
        <v>14.300000000000056</v>
      </c>
      <c r="Y14" s="11">
        <f>VLOOKUP(Y$1,Index!$B$8:$E$47,2,0)*$D14</f>
        <v>13.650000000000036</v>
      </c>
      <c r="Z14" s="11">
        <f>VLOOKUP(Z$1,Index!$B$8:$E$47,2,0)*$D14</f>
        <v>13.000000000000018</v>
      </c>
      <c r="AA14" s="11">
        <f>VLOOKUP(AA$1,Index!$B$8:$E$47,2,0)*$D14</f>
        <v>12.35</v>
      </c>
      <c r="AB14" s="11">
        <f>VLOOKUP(AB$1,Index!$B$8:$E$47,2,0)*$D14</f>
        <v>11.699999999999982</v>
      </c>
      <c r="AC14" s="11">
        <f>VLOOKUP(AC$1,Index!$B$8:$E$47,2,0)*$D14</f>
        <v>11.049999999999963</v>
      </c>
      <c r="AD14" s="11">
        <f>VLOOKUP(AD$1,Index!$B$8:$E$47,2,0)*$D14</f>
        <v>10.400000000000119</v>
      </c>
      <c r="AE14" s="11">
        <f>VLOOKUP(AE$1,Index!$B$8:$E$47,2,0)*$D14</f>
        <v>9.7500000000001013</v>
      </c>
      <c r="AF14" s="11">
        <f>VLOOKUP(AF$1,Index!$B$8:$E$47,2,0)*$D14</f>
        <v>9.1000000000000831</v>
      </c>
      <c r="AG14" s="11">
        <f>VLOOKUP(AG$1,Index!$B$8:$E$47,2,0)*$D14</f>
        <v>8.450000000000065</v>
      </c>
      <c r="AH14" s="11">
        <f>VLOOKUP(AH$1,Index!$B$8:$E$47,2,0)*$D14</f>
        <v>7.800000000000046</v>
      </c>
      <c r="AI14" s="11">
        <f>VLOOKUP(AI$1,Index!$B$8:$E$47,2,0)*$D14</f>
        <v>7.1500000000000279</v>
      </c>
      <c r="AJ14" s="11">
        <f>VLOOKUP(AJ$1,Index!$B$8:$E$47,2,0)*$D14</f>
        <v>6.5000000000000089</v>
      </c>
      <c r="AK14" s="11">
        <f>VLOOKUP(AK$1,Index!$B$8:$E$47,2,0)*$D14</f>
        <v>5.8499999999999908</v>
      </c>
      <c r="AL14" s="11">
        <f>VLOOKUP(AL$1,Index!$B$8:$E$47,2,0)*$D14</f>
        <v>5.1999999999999718</v>
      </c>
      <c r="AM14" s="11">
        <f>VLOOKUP(AM$1,Index!$B$8:$E$47,2,0)*$D14</f>
        <v>4.5499999999999536</v>
      </c>
      <c r="AN14" s="11">
        <f>VLOOKUP(AN$1,Index!$B$8:$E$47,2,0)*$D14</f>
        <v>3.9000000000001109</v>
      </c>
      <c r="AO14" s="11">
        <f>VLOOKUP(AO$1,Index!$B$8:$E$47,2,0)*$D14</f>
        <v>3.2500000000000924</v>
      </c>
      <c r="AP14" s="11">
        <f>VLOOKUP(AP$1,Index!$B$8:$E$47,2,0)*$D14</f>
        <v>2.6000000000000738</v>
      </c>
      <c r="AQ14" s="11">
        <f>VLOOKUP(AQ$1,Index!$B$8:$E$47,2,0)*$D14</f>
        <v>1.9500000000000555</v>
      </c>
      <c r="AR14" s="11">
        <f>VLOOKUP(AR$1,Index!$B$8:$E$47,2,0)*$D14</f>
        <v>1.3000000000000369</v>
      </c>
      <c r="AS14" s="11">
        <f>VLOOKUP(AS$1,Index!$B$8:$E$47,2,0)*$D14</f>
        <v>0.65000000000001845</v>
      </c>
      <c r="AT14" s="11">
        <f>VLOOKUP(AT$1,Index!$B$8:$E$47,2,0)*$D14</f>
        <v>0</v>
      </c>
    </row>
    <row r="15" spans="1:50" hidden="1" x14ac:dyDescent="0.3">
      <c r="A15" t="s">
        <v>18</v>
      </c>
      <c r="B15" t="s">
        <v>22</v>
      </c>
      <c r="D15" s="7">
        <v>21.3</v>
      </c>
      <c r="E15" s="7">
        <v>17.399999999999999</v>
      </c>
      <c r="F15" s="7" t="s">
        <v>3</v>
      </c>
      <c r="G15" s="7" t="s">
        <v>5</v>
      </c>
      <c r="H15">
        <f>VLOOKUP(H$1,Index!$B$8:$E$47,2,0)*$D15</f>
        <v>21.3</v>
      </c>
      <c r="I15" s="11">
        <f>VLOOKUP(I$1,Index!$B$8:$E$47,2,0)*$D15</f>
        <v>20.739473684210513</v>
      </c>
      <c r="J15" s="11">
        <f>VLOOKUP(J$1,Index!$B$8:$E$47,2,0)*$D15</f>
        <v>20.178947368421021</v>
      </c>
      <c r="K15" s="11">
        <f>VLOOKUP(K$1,Index!$B$8:$E$47,2,0)*$D15</f>
        <v>19.618421052631682</v>
      </c>
      <c r="L15" s="11">
        <f>VLOOKUP(L$1,Index!$B$8:$E$47,2,0)*$D15</f>
        <v>19.057894736842194</v>
      </c>
      <c r="M15" s="11">
        <f>VLOOKUP(M$1,Index!$B$8:$E$47,2,0)*$D15</f>
        <v>18.497368421052705</v>
      </c>
      <c r="N15" s="11">
        <f>VLOOKUP(N$1,Index!$B$8:$E$47,2,0)*$D15</f>
        <v>17.936842105263214</v>
      </c>
      <c r="O15" s="11">
        <f>VLOOKUP(O$1,Index!$B$8:$E$47,2,0)*$D15</f>
        <v>17.376315789473725</v>
      </c>
      <c r="P15" s="11">
        <f>VLOOKUP(P$1,Index!$B$8:$E$47,2,0)*$D15</f>
        <v>16.815789473684234</v>
      </c>
      <c r="Q15" s="11">
        <f>VLOOKUP(Q$1,Index!$B$8:$E$47,2,0)*$D15</f>
        <v>16.255263157894746</v>
      </c>
      <c r="R15" s="11">
        <f>VLOOKUP(R$1,Index!$B$8:$E$47,2,0)*$D15</f>
        <v>15.694736842105256</v>
      </c>
      <c r="S15" s="11">
        <f>VLOOKUP(S$1,Index!$B$8:$E$47,2,0)*$D15</f>
        <v>15.134210526315766</v>
      </c>
      <c r="T15" s="11">
        <f>VLOOKUP(T$1,Index!$B$8:$E$47,2,0)*$D15</f>
        <v>14.573684210526276</v>
      </c>
      <c r="U15" s="11">
        <f>VLOOKUP(U$1,Index!$B$8:$E$47,2,0)*$D15</f>
        <v>14.013157894736938</v>
      </c>
      <c r="V15" s="11">
        <f>VLOOKUP(V$1,Index!$B$8:$E$47,2,0)*$D15</f>
        <v>13.452631578947448</v>
      </c>
      <c r="W15" s="11">
        <f>VLOOKUP(W$1,Index!$B$8:$E$47,2,0)*$D15</f>
        <v>12.892105263157958</v>
      </c>
      <c r="X15" s="11">
        <f>VLOOKUP(X$1,Index!$B$8:$E$47,2,0)*$D15</f>
        <v>12.331578947368468</v>
      </c>
      <c r="Y15" s="11">
        <f>VLOOKUP(Y$1,Index!$B$8:$E$47,2,0)*$D15</f>
        <v>11.77105263157898</v>
      </c>
      <c r="Z15" s="11">
        <f>VLOOKUP(Z$1,Index!$B$8:$E$47,2,0)*$D15</f>
        <v>11.21052631578949</v>
      </c>
      <c r="AA15" s="11">
        <f>VLOOKUP(AA$1,Index!$B$8:$E$47,2,0)*$D15</f>
        <v>10.65</v>
      </c>
      <c r="AB15" s="11">
        <f>VLOOKUP(AB$1,Index!$B$8:$E$47,2,0)*$D15</f>
        <v>10.08947368421051</v>
      </c>
      <c r="AC15" s="11">
        <f>VLOOKUP(AC$1,Index!$B$8:$E$47,2,0)*$D15</f>
        <v>9.5289473684210204</v>
      </c>
      <c r="AD15" s="11">
        <f>VLOOKUP(AD$1,Index!$B$8:$E$47,2,0)*$D15</f>
        <v>8.9684210526316832</v>
      </c>
      <c r="AE15" s="11">
        <f>VLOOKUP(AE$1,Index!$B$8:$E$47,2,0)*$D15</f>
        <v>8.4078947368421932</v>
      </c>
      <c r="AF15" s="11">
        <f>VLOOKUP(AF$1,Index!$B$8:$E$47,2,0)*$D15</f>
        <v>7.8473684210527033</v>
      </c>
      <c r="AG15" s="11">
        <f>VLOOKUP(AG$1,Index!$B$8:$E$47,2,0)*$D15</f>
        <v>7.2868421052632142</v>
      </c>
      <c r="AH15" s="11">
        <f>VLOOKUP(AH$1,Index!$B$8:$E$47,2,0)*$D15</f>
        <v>6.7263157894737242</v>
      </c>
      <c r="AI15" s="11">
        <f>VLOOKUP(AI$1,Index!$B$8:$E$47,2,0)*$D15</f>
        <v>6.1657894736842342</v>
      </c>
      <c r="AJ15" s="11">
        <f>VLOOKUP(AJ$1,Index!$B$8:$E$47,2,0)*$D15</f>
        <v>5.6052631578947452</v>
      </c>
      <c r="AK15" s="11">
        <f>VLOOKUP(AK$1,Index!$B$8:$E$47,2,0)*$D15</f>
        <v>5.0447368421052552</v>
      </c>
      <c r="AL15" s="11">
        <f>VLOOKUP(AL$1,Index!$B$8:$E$47,2,0)*$D15</f>
        <v>4.4842105263157661</v>
      </c>
      <c r="AM15" s="11">
        <f>VLOOKUP(AM$1,Index!$B$8:$E$47,2,0)*$D15</f>
        <v>3.9236842105262761</v>
      </c>
      <c r="AN15" s="11">
        <f>VLOOKUP(AN$1,Index!$B$8:$E$47,2,0)*$D15</f>
        <v>3.3631578947369376</v>
      </c>
      <c r="AO15" s="11">
        <f>VLOOKUP(AO$1,Index!$B$8:$E$47,2,0)*$D15</f>
        <v>2.8026315789474481</v>
      </c>
      <c r="AP15" s="11">
        <f>VLOOKUP(AP$1,Index!$B$8:$E$47,2,0)*$D15</f>
        <v>2.2421052631579586</v>
      </c>
      <c r="AQ15" s="11">
        <f>VLOOKUP(AQ$1,Index!$B$8:$E$47,2,0)*$D15</f>
        <v>1.6815789473684688</v>
      </c>
      <c r="AR15" s="11">
        <f>VLOOKUP(AR$1,Index!$B$8:$E$47,2,0)*$D15</f>
        <v>1.1210526315789793</v>
      </c>
      <c r="AS15" s="11">
        <f>VLOOKUP(AS$1,Index!$B$8:$E$47,2,0)*$D15</f>
        <v>0.56052631578948964</v>
      </c>
      <c r="AT15" s="11">
        <f>VLOOKUP(AT$1,Index!$B$8:$E$47,2,0)*$D15</f>
        <v>0</v>
      </c>
    </row>
    <row r="16" spans="1:50" hidden="1" x14ac:dyDescent="0.3">
      <c r="A16" t="s">
        <v>18</v>
      </c>
      <c r="B16" t="s">
        <v>23</v>
      </c>
      <c r="D16" s="7">
        <v>20.5</v>
      </c>
      <c r="E16" s="7">
        <v>16.7</v>
      </c>
      <c r="F16" s="7" t="s">
        <v>3</v>
      </c>
      <c r="G16" s="7" t="s">
        <v>5</v>
      </c>
      <c r="H16">
        <f>VLOOKUP(H$1,Index!$B$8:$E$47,2,0)*$D16</f>
        <v>20.5</v>
      </c>
      <c r="I16" s="11">
        <f>VLOOKUP(I$1,Index!$B$8:$E$47,2,0)*$D16</f>
        <v>19.960526315789458</v>
      </c>
      <c r="J16" s="11">
        <f>VLOOKUP(J$1,Index!$B$8:$E$47,2,0)*$D16</f>
        <v>19.421052631578917</v>
      </c>
      <c r="K16" s="11">
        <f>VLOOKUP(K$1,Index!$B$8:$E$47,2,0)*$D16</f>
        <v>18.881578947368521</v>
      </c>
      <c r="L16" s="11">
        <f>VLOOKUP(L$1,Index!$B$8:$E$47,2,0)*$D16</f>
        <v>18.342105263157979</v>
      </c>
      <c r="M16" s="11">
        <f>VLOOKUP(M$1,Index!$B$8:$E$47,2,0)*$D16</f>
        <v>17.802631578947437</v>
      </c>
      <c r="N16" s="11">
        <f>VLOOKUP(N$1,Index!$B$8:$E$47,2,0)*$D16</f>
        <v>17.263157894736896</v>
      </c>
      <c r="O16" s="11">
        <f>VLOOKUP(O$1,Index!$B$8:$E$47,2,0)*$D16</f>
        <v>16.723684210526354</v>
      </c>
      <c r="P16" s="11">
        <f>VLOOKUP(P$1,Index!$B$8:$E$47,2,0)*$D16</f>
        <v>16.184210526315812</v>
      </c>
      <c r="Q16" s="11">
        <f>VLOOKUP(Q$1,Index!$B$8:$E$47,2,0)*$D16</f>
        <v>15.644736842105271</v>
      </c>
      <c r="R16" s="11">
        <f>VLOOKUP(R$1,Index!$B$8:$E$47,2,0)*$D16</f>
        <v>15.105263157894729</v>
      </c>
      <c r="S16" s="11">
        <f>VLOOKUP(S$1,Index!$B$8:$E$47,2,0)*$D16</f>
        <v>14.565789473684188</v>
      </c>
      <c r="T16" s="11">
        <f>VLOOKUP(T$1,Index!$B$8:$E$47,2,0)*$D16</f>
        <v>14.026315789473646</v>
      </c>
      <c r="U16" s="11">
        <f>VLOOKUP(U$1,Index!$B$8:$E$47,2,0)*$D16</f>
        <v>13.48684210526325</v>
      </c>
      <c r="V16" s="11">
        <f>VLOOKUP(V$1,Index!$B$8:$E$47,2,0)*$D16</f>
        <v>12.947368421052708</v>
      </c>
      <c r="W16" s="11">
        <f>VLOOKUP(W$1,Index!$B$8:$E$47,2,0)*$D16</f>
        <v>12.407894736842167</v>
      </c>
      <c r="X16" s="11">
        <f>VLOOKUP(X$1,Index!$B$8:$E$47,2,0)*$D16</f>
        <v>11.868421052631625</v>
      </c>
      <c r="Y16" s="11">
        <f>VLOOKUP(Y$1,Index!$B$8:$E$47,2,0)*$D16</f>
        <v>11.328947368421083</v>
      </c>
      <c r="Z16" s="11">
        <f>VLOOKUP(Z$1,Index!$B$8:$E$47,2,0)*$D16</f>
        <v>10.789473684210542</v>
      </c>
      <c r="AA16" s="11">
        <f>VLOOKUP(AA$1,Index!$B$8:$E$47,2,0)*$D16</f>
        <v>10.25</v>
      </c>
      <c r="AB16" s="11">
        <f>VLOOKUP(AB$1,Index!$B$8:$E$47,2,0)*$D16</f>
        <v>9.7105263157894584</v>
      </c>
      <c r="AC16" s="11">
        <f>VLOOKUP(AC$1,Index!$B$8:$E$47,2,0)*$D16</f>
        <v>9.1710526315789167</v>
      </c>
      <c r="AD16" s="11">
        <f>VLOOKUP(AD$1,Index!$B$8:$E$47,2,0)*$D16</f>
        <v>8.6315789473685207</v>
      </c>
      <c r="AE16" s="11">
        <f>VLOOKUP(AE$1,Index!$B$8:$E$47,2,0)*$D16</f>
        <v>8.0921052631579791</v>
      </c>
      <c r="AF16" s="11">
        <f>VLOOKUP(AF$1,Index!$B$8:$E$47,2,0)*$D16</f>
        <v>7.5526315789474374</v>
      </c>
      <c r="AG16" s="11">
        <f>VLOOKUP(AG$1,Index!$B$8:$E$47,2,0)*$D16</f>
        <v>7.0131578947368958</v>
      </c>
      <c r="AH16" s="11">
        <f>VLOOKUP(AH$1,Index!$B$8:$E$47,2,0)*$D16</f>
        <v>6.4736842105263541</v>
      </c>
      <c r="AI16" s="11">
        <f>VLOOKUP(AI$1,Index!$B$8:$E$47,2,0)*$D16</f>
        <v>5.9342105263158125</v>
      </c>
      <c r="AJ16" s="11">
        <f>VLOOKUP(AJ$1,Index!$B$8:$E$47,2,0)*$D16</f>
        <v>5.3947368421052708</v>
      </c>
      <c r="AK16" s="11">
        <f>VLOOKUP(AK$1,Index!$B$8:$E$47,2,0)*$D16</f>
        <v>4.8552631578947292</v>
      </c>
      <c r="AL16" s="11">
        <f>VLOOKUP(AL$1,Index!$B$8:$E$47,2,0)*$D16</f>
        <v>4.3157894736841875</v>
      </c>
      <c r="AM16" s="11">
        <f>VLOOKUP(AM$1,Index!$B$8:$E$47,2,0)*$D16</f>
        <v>3.7763157894736459</v>
      </c>
      <c r="AN16" s="11">
        <f>VLOOKUP(AN$1,Index!$B$8:$E$47,2,0)*$D16</f>
        <v>3.2368421052632499</v>
      </c>
      <c r="AO16" s="11">
        <f>VLOOKUP(AO$1,Index!$B$8:$E$47,2,0)*$D16</f>
        <v>2.6973684210527082</v>
      </c>
      <c r="AP16" s="11">
        <f>VLOOKUP(AP$1,Index!$B$8:$E$47,2,0)*$D16</f>
        <v>2.1578947368421666</v>
      </c>
      <c r="AQ16" s="11">
        <f>VLOOKUP(AQ$1,Index!$B$8:$E$47,2,0)*$D16</f>
        <v>1.6184210526316249</v>
      </c>
      <c r="AR16" s="11">
        <f>VLOOKUP(AR$1,Index!$B$8:$E$47,2,0)*$D16</f>
        <v>1.0789473684210833</v>
      </c>
      <c r="AS16" s="11">
        <f>VLOOKUP(AS$1,Index!$B$8:$E$47,2,0)*$D16</f>
        <v>0.53947368421054165</v>
      </c>
      <c r="AT16" s="11">
        <f>VLOOKUP(AT$1,Index!$B$8:$E$47,2,0)*$D16</f>
        <v>0</v>
      </c>
    </row>
    <row r="17" spans="1:46" hidden="1" x14ac:dyDescent="0.3">
      <c r="A17" t="s">
        <v>18</v>
      </c>
      <c r="B17" t="s">
        <v>24</v>
      </c>
      <c r="D17" s="7">
        <v>17.899999999999999</v>
      </c>
      <c r="E17" s="7">
        <v>14.6</v>
      </c>
      <c r="F17" s="7" t="s">
        <v>3</v>
      </c>
      <c r="G17" s="7" t="s">
        <v>5</v>
      </c>
      <c r="H17">
        <f>VLOOKUP(H$1,Index!$B$8:$E$47,2,0)*$D17</f>
        <v>17.899999999999999</v>
      </c>
      <c r="I17" s="11">
        <f>VLOOKUP(I$1,Index!$B$8:$E$47,2,0)*$D17</f>
        <v>17.428947368421039</v>
      </c>
      <c r="J17" s="11">
        <f>VLOOKUP(J$1,Index!$B$8:$E$47,2,0)*$D17</f>
        <v>16.957894736842078</v>
      </c>
      <c r="K17" s="11">
        <f>VLOOKUP(K$1,Index!$B$8:$E$47,2,0)*$D17</f>
        <v>16.486842105263243</v>
      </c>
      <c r="L17" s="11">
        <f>VLOOKUP(L$1,Index!$B$8:$E$47,2,0)*$D17</f>
        <v>16.015789473684283</v>
      </c>
      <c r="M17" s="11">
        <f>VLOOKUP(M$1,Index!$B$8:$E$47,2,0)*$D17</f>
        <v>15.544736842105323</v>
      </c>
      <c r="N17" s="11">
        <f>VLOOKUP(N$1,Index!$B$8:$E$47,2,0)*$D17</f>
        <v>15.073684210526361</v>
      </c>
      <c r="O17" s="11">
        <f>VLOOKUP(O$1,Index!$B$8:$E$47,2,0)*$D17</f>
        <v>14.602631578947401</v>
      </c>
      <c r="P17" s="11">
        <f>VLOOKUP(P$1,Index!$B$8:$E$47,2,0)*$D17</f>
        <v>14.131578947368441</v>
      </c>
      <c r="Q17" s="11">
        <f>VLOOKUP(Q$1,Index!$B$8:$E$47,2,0)*$D17</f>
        <v>13.660526315789479</v>
      </c>
      <c r="R17" s="11">
        <f>VLOOKUP(R$1,Index!$B$8:$E$47,2,0)*$D17</f>
        <v>13.189473684210519</v>
      </c>
      <c r="S17" s="11">
        <f>VLOOKUP(S$1,Index!$B$8:$E$47,2,0)*$D17</f>
        <v>12.718421052631557</v>
      </c>
      <c r="T17" s="11">
        <f>VLOOKUP(T$1,Index!$B$8:$E$47,2,0)*$D17</f>
        <v>12.247368421052597</v>
      </c>
      <c r="U17" s="11">
        <f>VLOOKUP(U$1,Index!$B$8:$E$47,2,0)*$D17</f>
        <v>11.776315789473763</v>
      </c>
      <c r="V17" s="11">
        <f>VLOOKUP(V$1,Index!$B$8:$E$47,2,0)*$D17</f>
        <v>11.305263157894803</v>
      </c>
      <c r="W17" s="11">
        <f>VLOOKUP(W$1,Index!$B$8:$E$47,2,0)*$D17</f>
        <v>10.834210526315843</v>
      </c>
      <c r="X17" s="11">
        <f>VLOOKUP(X$1,Index!$B$8:$E$47,2,0)*$D17</f>
        <v>10.363157894736881</v>
      </c>
      <c r="Y17" s="11">
        <f>VLOOKUP(Y$1,Index!$B$8:$E$47,2,0)*$D17</f>
        <v>9.8921052631579212</v>
      </c>
      <c r="Z17" s="11">
        <f>VLOOKUP(Z$1,Index!$B$8:$E$47,2,0)*$D17</f>
        <v>9.4210526315789593</v>
      </c>
      <c r="AA17" s="11">
        <f>VLOOKUP(AA$1,Index!$B$8:$E$47,2,0)*$D17</f>
        <v>8.9499999999999993</v>
      </c>
      <c r="AB17" s="11">
        <f>VLOOKUP(AB$1,Index!$B$8:$E$47,2,0)*$D17</f>
        <v>8.4789473684210392</v>
      </c>
      <c r="AC17" s="11">
        <f>VLOOKUP(AC$1,Index!$B$8:$E$47,2,0)*$D17</f>
        <v>8.0078947368420774</v>
      </c>
      <c r="AD17" s="11">
        <f>VLOOKUP(AD$1,Index!$B$8:$E$47,2,0)*$D17</f>
        <v>7.5368421052632444</v>
      </c>
      <c r="AE17" s="11">
        <f>VLOOKUP(AE$1,Index!$B$8:$E$47,2,0)*$D17</f>
        <v>7.0657894736842835</v>
      </c>
      <c r="AF17" s="11">
        <f>VLOOKUP(AF$1,Index!$B$8:$E$47,2,0)*$D17</f>
        <v>6.5947368421053225</v>
      </c>
      <c r="AG17" s="11">
        <f>VLOOKUP(AG$1,Index!$B$8:$E$47,2,0)*$D17</f>
        <v>6.1236842105263625</v>
      </c>
      <c r="AH17" s="11">
        <f>VLOOKUP(AH$1,Index!$B$8:$E$47,2,0)*$D17</f>
        <v>5.6526315789474015</v>
      </c>
      <c r="AI17" s="11">
        <f>VLOOKUP(AI$1,Index!$B$8:$E$47,2,0)*$D17</f>
        <v>5.1815789473684406</v>
      </c>
      <c r="AJ17" s="11">
        <f>VLOOKUP(AJ$1,Index!$B$8:$E$47,2,0)*$D17</f>
        <v>4.7105263157894797</v>
      </c>
      <c r="AK17" s="11">
        <f>VLOOKUP(AK$1,Index!$B$8:$E$47,2,0)*$D17</f>
        <v>4.2394736842105196</v>
      </c>
      <c r="AL17" s="11">
        <f>VLOOKUP(AL$1,Index!$B$8:$E$47,2,0)*$D17</f>
        <v>3.7684210526315587</v>
      </c>
      <c r="AM17" s="11">
        <f>VLOOKUP(AM$1,Index!$B$8:$E$47,2,0)*$D17</f>
        <v>3.2973684210525978</v>
      </c>
      <c r="AN17" s="11">
        <f>VLOOKUP(AN$1,Index!$B$8:$E$47,2,0)*$D17</f>
        <v>2.8263157894737643</v>
      </c>
      <c r="AO17" s="11">
        <f>VLOOKUP(AO$1,Index!$B$8:$E$47,2,0)*$D17</f>
        <v>2.3552631578948038</v>
      </c>
      <c r="AP17" s="11">
        <f>VLOOKUP(AP$1,Index!$B$8:$E$47,2,0)*$D17</f>
        <v>1.8842105263158428</v>
      </c>
      <c r="AQ17" s="11">
        <f>VLOOKUP(AQ$1,Index!$B$8:$E$47,2,0)*$D17</f>
        <v>1.4131578947368821</v>
      </c>
      <c r="AR17" s="11">
        <f>VLOOKUP(AR$1,Index!$B$8:$E$47,2,0)*$D17</f>
        <v>0.94210526315792142</v>
      </c>
      <c r="AS17" s="11">
        <f>VLOOKUP(AS$1,Index!$B$8:$E$47,2,0)*$D17</f>
        <v>0.47105263157896071</v>
      </c>
      <c r="AT17" s="11">
        <f>VLOOKUP(AT$1,Index!$B$8:$E$47,2,0)*$D17</f>
        <v>0</v>
      </c>
    </row>
    <row r="18" spans="1:46" hidden="1" x14ac:dyDescent="0.3">
      <c r="A18" t="s">
        <v>18</v>
      </c>
      <c r="B18" t="s">
        <v>25</v>
      </c>
      <c r="D18" s="7">
        <v>13.2</v>
      </c>
      <c r="E18" s="7">
        <v>10.8</v>
      </c>
      <c r="F18" s="7" t="s">
        <v>3</v>
      </c>
      <c r="G18" s="7" t="s">
        <v>5</v>
      </c>
      <c r="H18">
        <f>VLOOKUP(H$1,Index!$B$8:$E$47,2,0)*$D18</f>
        <v>13.2</v>
      </c>
      <c r="I18" s="11">
        <f>VLOOKUP(I$1,Index!$B$8:$E$47,2,0)*$D18</f>
        <v>12.852631578947358</v>
      </c>
      <c r="J18" s="11">
        <f>VLOOKUP(J$1,Index!$B$8:$E$47,2,0)*$D18</f>
        <v>12.505263157894717</v>
      </c>
      <c r="K18" s="11">
        <f>VLOOKUP(K$1,Index!$B$8:$E$47,2,0)*$D18</f>
        <v>12.157894736842168</v>
      </c>
      <c r="L18" s="11">
        <f>VLOOKUP(L$1,Index!$B$8:$E$47,2,0)*$D18</f>
        <v>11.810526315789527</v>
      </c>
      <c r="M18" s="11">
        <f>VLOOKUP(M$1,Index!$B$8:$E$47,2,0)*$D18</f>
        <v>11.463157894736886</v>
      </c>
      <c r="N18" s="11">
        <f>VLOOKUP(N$1,Index!$B$8:$E$47,2,0)*$D18</f>
        <v>11.115789473684245</v>
      </c>
      <c r="O18" s="11">
        <f>VLOOKUP(O$1,Index!$B$8:$E$47,2,0)*$D18</f>
        <v>10.768421052631602</v>
      </c>
      <c r="P18" s="11">
        <f>VLOOKUP(P$1,Index!$B$8:$E$47,2,0)*$D18</f>
        <v>10.421052631578961</v>
      </c>
      <c r="Q18" s="11">
        <f>VLOOKUP(Q$1,Index!$B$8:$E$47,2,0)*$D18</f>
        <v>10.07368421052632</v>
      </c>
      <c r="R18" s="11">
        <f>VLOOKUP(R$1,Index!$B$8:$E$47,2,0)*$D18</f>
        <v>9.7263157894736789</v>
      </c>
      <c r="S18" s="11">
        <f>VLOOKUP(S$1,Index!$B$8:$E$47,2,0)*$D18</f>
        <v>9.3789473684210378</v>
      </c>
      <c r="T18" s="11">
        <f>VLOOKUP(T$1,Index!$B$8:$E$47,2,0)*$D18</f>
        <v>9.0315789473683967</v>
      </c>
      <c r="U18" s="11">
        <f>VLOOKUP(U$1,Index!$B$8:$E$47,2,0)*$D18</f>
        <v>8.684210526315848</v>
      </c>
      <c r="V18" s="11">
        <f>VLOOKUP(V$1,Index!$B$8:$E$47,2,0)*$D18</f>
        <v>8.3368421052632069</v>
      </c>
      <c r="W18" s="11">
        <f>VLOOKUP(W$1,Index!$B$8:$E$47,2,0)*$D18</f>
        <v>7.9894736842105658</v>
      </c>
      <c r="X18" s="11">
        <f>VLOOKUP(X$1,Index!$B$8:$E$47,2,0)*$D18</f>
        <v>7.6421052631579238</v>
      </c>
      <c r="Y18" s="11">
        <f>VLOOKUP(Y$1,Index!$B$8:$E$47,2,0)*$D18</f>
        <v>7.2947368421052827</v>
      </c>
      <c r="Z18" s="11">
        <f>VLOOKUP(Z$1,Index!$B$8:$E$47,2,0)*$D18</f>
        <v>6.9473684210526407</v>
      </c>
      <c r="AA18" s="11">
        <f>VLOOKUP(AA$1,Index!$B$8:$E$47,2,0)*$D18</f>
        <v>6.6</v>
      </c>
      <c r="AB18" s="11">
        <f>VLOOKUP(AB$1,Index!$B$8:$E$47,2,0)*$D18</f>
        <v>6.2526315789473585</v>
      </c>
      <c r="AC18" s="11">
        <f>VLOOKUP(AC$1,Index!$B$8:$E$47,2,0)*$D18</f>
        <v>5.9052631578947166</v>
      </c>
      <c r="AD18" s="11">
        <f>VLOOKUP(AD$1,Index!$B$8:$E$47,2,0)*$D18</f>
        <v>5.5578947368421687</v>
      </c>
      <c r="AE18" s="11">
        <f>VLOOKUP(AE$1,Index!$B$8:$E$47,2,0)*$D18</f>
        <v>5.2105263157895276</v>
      </c>
      <c r="AF18" s="11">
        <f>VLOOKUP(AF$1,Index!$B$8:$E$47,2,0)*$D18</f>
        <v>4.8631578947368865</v>
      </c>
      <c r="AG18" s="11">
        <f>VLOOKUP(AG$1,Index!$B$8:$E$47,2,0)*$D18</f>
        <v>4.5157894736842445</v>
      </c>
      <c r="AH18" s="11">
        <f>VLOOKUP(AH$1,Index!$B$8:$E$47,2,0)*$D18</f>
        <v>4.1684210526316035</v>
      </c>
      <c r="AI18" s="11">
        <f>VLOOKUP(AI$1,Index!$B$8:$E$47,2,0)*$D18</f>
        <v>3.8210526315789619</v>
      </c>
      <c r="AJ18" s="11">
        <f>VLOOKUP(AJ$1,Index!$B$8:$E$47,2,0)*$D18</f>
        <v>3.4736842105263204</v>
      </c>
      <c r="AK18" s="11">
        <f>VLOOKUP(AK$1,Index!$B$8:$E$47,2,0)*$D18</f>
        <v>3.1263157894736793</v>
      </c>
      <c r="AL18" s="11">
        <f>VLOOKUP(AL$1,Index!$B$8:$E$47,2,0)*$D18</f>
        <v>2.7789473684210377</v>
      </c>
      <c r="AM18" s="11">
        <f>VLOOKUP(AM$1,Index!$B$8:$E$47,2,0)*$D18</f>
        <v>2.4315789473683962</v>
      </c>
      <c r="AN18" s="11">
        <f>VLOOKUP(AN$1,Index!$B$8:$E$47,2,0)*$D18</f>
        <v>2.0842105263158488</v>
      </c>
      <c r="AO18" s="11">
        <f>VLOOKUP(AO$1,Index!$B$8:$E$47,2,0)*$D18</f>
        <v>1.7368421052632073</v>
      </c>
      <c r="AP18" s="11">
        <f>VLOOKUP(AP$1,Index!$B$8:$E$47,2,0)*$D18</f>
        <v>1.3894736842105657</v>
      </c>
      <c r="AQ18" s="11">
        <f>VLOOKUP(AQ$1,Index!$B$8:$E$47,2,0)*$D18</f>
        <v>1.0421052631579244</v>
      </c>
      <c r="AR18" s="11">
        <f>VLOOKUP(AR$1,Index!$B$8:$E$47,2,0)*$D18</f>
        <v>0.69473684210528286</v>
      </c>
      <c r="AS18" s="11">
        <f>VLOOKUP(AS$1,Index!$B$8:$E$47,2,0)*$D18</f>
        <v>0.34736842105264143</v>
      </c>
      <c r="AT18" s="11">
        <f>VLOOKUP(AT$1,Index!$B$8:$E$47,2,0)*$D18</f>
        <v>0</v>
      </c>
    </row>
    <row r="19" spans="1:46" hidden="1" x14ac:dyDescent="0.3">
      <c r="A19" t="s">
        <v>18</v>
      </c>
      <c r="B19" t="s">
        <v>26</v>
      </c>
      <c r="D19" s="7">
        <v>13.2</v>
      </c>
      <c r="E19" s="7">
        <v>10.8</v>
      </c>
      <c r="F19" s="7" t="s">
        <v>3</v>
      </c>
      <c r="G19" s="7" t="s">
        <v>5</v>
      </c>
      <c r="H19">
        <f>VLOOKUP(H$1,Index!$B$8:$E$47,2,0)*$D19</f>
        <v>13.2</v>
      </c>
      <c r="I19" s="11">
        <f>VLOOKUP(I$1,Index!$B$8:$E$47,2,0)*$D19</f>
        <v>12.852631578947358</v>
      </c>
      <c r="J19" s="11">
        <f>VLOOKUP(J$1,Index!$B$8:$E$47,2,0)*$D19</f>
        <v>12.505263157894717</v>
      </c>
      <c r="K19" s="11">
        <f>VLOOKUP(K$1,Index!$B$8:$E$47,2,0)*$D19</f>
        <v>12.157894736842168</v>
      </c>
      <c r="L19" s="11">
        <f>VLOOKUP(L$1,Index!$B$8:$E$47,2,0)*$D19</f>
        <v>11.810526315789527</v>
      </c>
      <c r="M19" s="11">
        <f>VLOOKUP(M$1,Index!$B$8:$E$47,2,0)*$D19</f>
        <v>11.463157894736886</v>
      </c>
      <c r="N19" s="11">
        <f>VLOOKUP(N$1,Index!$B$8:$E$47,2,0)*$D19</f>
        <v>11.115789473684245</v>
      </c>
      <c r="O19" s="11">
        <f>VLOOKUP(O$1,Index!$B$8:$E$47,2,0)*$D19</f>
        <v>10.768421052631602</v>
      </c>
      <c r="P19" s="11">
        <f>VLOOKUP(P$1,Index!$B$8:$E$47,2,0)*$D19</f>
        <v>10.421052631578961</v>
      </c>
      <c r="Q19" s="11">
        <f>VLOOKUP(Q$1,Index!$B$8:$E$47,2,0)*$D19</f>
        <v>10.07368421052632</v>
      </c>
      <c r="R19" s="11">
        <f>VLOOKUP(R$1,Index!$B$8:$E$47,2,0)*$D19</f>
        <v>9.7263157894736789</v>
      </c>
      <c r="S19" s="11">
        <f>VLOOKUP(S$1,Index!$B$8:$E$47,2,0)*$D19</f>
        <v>9.3789473684210378</v>
      </c>
      <c r="T19" s="11">
        <f>VLOOKUP(T$1,Index!$B$8:$E$47,2,0)*$D19</f>
        <v>9.0315789473683967</v>
      </c>
      <c r="U19" s="11">
        <f>VLOOKUP(U$1,Index!$B$8:$E$47,2,0)*$D19</f>
        <v>8.684210526315848</v>
      </c>
      <c r="V19" s="11">
        <f>VLOOKUP(V$1,Index!$B$8:$E$47,2,0)*$D19</f>
        <v>8.3368421052632069</v>
      </c>
      <c r="W19" s="11">
        <f>VLOOKUP(W$1,Index!$B$8:$E$47,2,0)*$D19</f>
        <v>7.9894736842105658</v>
      </c>
      <c r="X19" s="11">
        <f>VLOOKUP(X$1,Index!$B$8:$E$47,2,0)*$D19</f>
        <v>7.6421052631579238</v>
      </c>
      <c r="Y19" s="11">
        <f>VLOOKUP(Y$1,Index!$B$8:$E$47,2,0)*$D19</f>
        <v>7.2947368421052827</v>
      </c>
      <c r="Z19" s="11">
        <f>VLOOKUP(Z$1,Index!$B$8:$E$47,2,0)*$D19</f>
        <v>6.9473684210526407</v>
      </c>
      <c r="AA19" s="11">
        <f>VLOOKUP(AA$1,Index!$B$8:$E$47,2,0)*$D19</f>
        <v>6.6</v>
      </c>
      <c r="AB19" s="11">
        <f>VLOOKUP(AB$1,Index!$B$8:$E$47,2,0)*$D19</f>
        <v>6.2526315789473585</v>
      </c>
      <c r="AC19" s="11">
        <f>VLOOKUP(AC$1,Index!$B$8:$E$47,2,0)*$D19</f>
        <v>5.9052631578947166</v>
      </c>
      <c r="AD19" s="11">
        <f>VLOOKUP(AD$1,Index!$B$8:$E$47,2,0)*$D19</f>
        <v>5.5578947368421687</v>
      </c>
      <c r="AE19" s="11">
        <f>VLOOKUP(AE$1,Index!$B$8:$E$47,2,0)*$D19</f>
        <v>5.2105263157895276</v>
      </c>
      <c r="AF19" s="11">
        <f>VLOOKUP(AF$1,Index!$B$8:$E$47,2,0)*$D19</f>
        <v>4.8631578947368865</v>
      </c>
      <c r="AG19" s="11">
        <f>VLOOKUP(AG$1,Index!$B$8:$E$47,2,0)*$D19</f>
        <v>4.5157894736842445</v>
      </c>
      <c r="AH19" s="11">
        <f>VLOOKUP(AH$1,Index!$B$8:$E$47,2,0)*$D19</f>
        <v>4.1684210526316035</v>
      </c>
      <c r="AI19" s="11">
        <f>VLOOKUP(AI$1,Index!$B$8:$E$47,2,0)*$D19</f>
        <v>3.8210526315789619</v>
      </c>
      <c r="AJ19" s="11">
        <f>VLOOKUP(AJ$1,Index!$B$8:$E$47,2,0)*$D19</f>
        <v>3.4736842105263204</v>
      </c>
      <c r="AK19" s="11">
        <f>VLOOKUP(AK$1,Index!$B$8:$E$47,2,0)*$D19</f>
        <v>3.1263157894736793</v>
      </c>
      <c r="AL19" s="11">
        <f>VLOOKUP(AL$1,Index!$B$8:$E$47,2,0)*$D19</f>
        <v>2.7789473684210377</v>
      </c>
      <c r="AM19" s="11">
        <f>VLOOKUP(AM$1,Index!$B$8:$E$47,2,0)*$D19</f>
        <v>2.4315789473683962</v>
      </c>
      <c r="AN19" s="11">
        <f>VLOOKUP(AN$1,Index!$B$8:$E$47,2,0)*$D19</f>
        <v>2.0842105263158488</v>
      </c>
      <c r="AO19" s="11">
        <f>VLOOKUP(AO$1,Index!$B$8:$E$47,2,0)*$D19</f>
        <v>1.7368421052632073</v>
      </c>
      <c r="AP19" s="11">
        <f>VLOOKUP(AP$1,Index!$B$8:$E$47,2,0)*$D19</f>
        <v>1.3894736842105657</v>
      </c>
      <c r="AQ19" s="11">
        <f>VLOOKUP(AQ$1,Index!$B$8:$E$47,2,0)*$D19</f>
        <v>1.0421052631579244</v>
      </c>
      <c r="AR19" s="11">
        <f>VLOOKUP(AR$1,Index!$B$8:$E$47,2,0)*$D19</f>
        <v>0.69473684210528286</v>
      </c>
      <c r="AS19" s="11">
        <f>VLOOKUP(AS$1,Index!$B$8:$E$47,2,0)*$D19</f>
        <v>0.34736842105264143</v>
      </c>
      <c r="AT19" s="11">
        <f>VLOOKUP(AT$1,Index!$B$8:$E$47,2,0)*$D19</f>
        <v>0</v>
      </c>
    </row>
    <row r="20" spans="1:46" hidden="1" x14ac:dyDescent="0.3">
      <c r="A20" t="s">
        <v>44</v>
      </c>
      <c r="B20" t="s">
        <v>14</v>
      </c>
      <c r="D20" s="7">
        <v>38.200000000000003</v>
      </c>
      <c r="E20" s="7">
        <v>31.2</v>
      </c>
      <c r="F20" s="7" t="s">
        <v>3</v>
      </c>
      <c r="G20" s="7" t="s">
        <v>5</v>
      </c>
      <c r="H20">
        <f>VLOOKUP(H$1,Index!$B$8:$E$47,2,0)*$D20</f>
        <v>38.200000000000003</v>
      </c>
      <c r="I20" s="11">
        <f>VLOOKUP(I$1,Index!$B$8:$E$47,2,0)*$D20</f>
        <v>37.194736842105236</v>
      </c>
      <c r="J20" s="11">
        <f>VLOOKUP(J$1,Index!$B$8:$E$47,2,0)*$D20</f>
        <v>36.189473684210469</v>
      </c>
      <c r="K20" s="11">
        <f>VLOOKUP(K$1,Index!$B$8:$E$47,2,0)*$D20</f>
        <v>35.184210526315979</v>
      </c>
      <c r="L20" s="11">
        <f>VLOOKUP(L$1,Index!$B$8:$E$47,2,0)*$D20</f>
        <v>34.178947368421213</v>
      </c>
      <c r="M20" s="11">
        <f>VLOOKUP(M$1,Index!$B$8:$E$47,2,0)*$D20</f>
        <v>33.173684210526446</v>
      </c>
      <c r="N20" s="11">
        <f>VLOOKUP(N$1,Index!$B$8:$E$47,2,0)*$D20</f>
        <v>32.168421052631679</v>
      </c>
      <c r="O20" s="11">
        <f>VLOOKUP(O$1,Index!$B$8:$E$47,2,0)*$D20</f>
        <v>31.163157894736916</v>
      </c>
      <c r="P20" s="11">
        <f>VLOOKUP(P$1,Index!$B$8:$E$47,2,0)*$D20</f>
        <v>30.157894736842149</v>
      </c>
      <c r="Q20" s="11">
        <f>VLOOKUP(Q$1,Index!$B$8:$E$47,2,0)*$D20</f>
        <v>29.152631578947386</v>
      </c>
      <c r="R20" s="11">
        <f>VLOOKUP(R$1,Index!$B$8:$E$47,2,0)*$D20</f>
        <v>28.147368421052619</v>
      </c>
      <c r="S20" s="11">
        <f>VLOOKUP(S$1,Index!$B$8:$E$47,2,0)*$D20</f>
        <v>27.142105263157855</v>
      </c>
      <c r="T20" s="11">
        <f>VLOOKUP(T$1,Index!$B$8:$E$47,2,0)*$D20</f>
        <v>26.136842105263089</v>
      </c>
      <c r="U20" s="11">
        <f>VLOOKUP(U$1,Index!$B$8:$E$47,2,0)*$D20</f>
        <v>25.131578947368595</v>
      </c>
      <c r="V20" s="11">
        <f>VLOOKUP(V$1,Index!$B$8:$E$47,2,0)*$D20</f>
        <v>24.126315789473828</v>
      </c>
      <c r="W20" s="11">
        <f>VLOOKUP(W$1,Index!$B$8:$E$47,2,0)*$D20</f>
        <v>23.121052631579062</v>
      </c>
      <c r="X20" s="11">
        <f>VLOOKUP(X$1,Index!$B$8:$E$47,2,0)*$D20</f>
        <v>22.115789473684298</v>
      </c>
      <c r="Y20" s="11">
        <f>VLOOKUP(Y$1,Index!$B$8:$E$47,2,0)*$D20</f>
        <v>21.110526315789532</v>
      </c>
      <c r="Z20" s="11">
        <f>VLOOKUP(Z$1,Index!$B$8:$E$47,2,0)*$D20</f>
        <v>20.105263157894768</v>
      </c>
      <c r="AA20" s="11">
        <f>VLOOKUP(AA$1,Index!$B$8:$E$47,2,0)*$D20</f>
        <v>19.100000000000001</v>
      </c>
      <c r="AB20" s="11">
        <f>VLOOKUP(AB$1,Index!$B$8:$E$47,2,0)*$D20</f>
        <v>18.094736842105235</v>
      </c>
      <c r="AC20" s="11">
        <f>VLOOKUP(AC$1,Index!$B$8:$E$47,2,0)*$D20</f>
        <v>17.089473684210471</v>
      </c>
      <c r="AD20" s="11">
        <f>VLOOKUP(AD$1,Index!$B$8:$E$47,2,0)*$D20</f>
        <v>16.084210526315978</v>
      </c>
      <c r="AE20" s="11">
        <f>VLOOKUP(AE$1,Index!$B$8:$E$47,2,0)*$D20</f>
        <v>15.078947368421211</v>
      </c>
      <c r="AF20" s="11">
        <f>VLOOKUP(AF$1,Index!$B$8:$E$47,2,0)*$D20</f>
        <v>14.073684210526446</v>
      </c>
      <c r="AG20" s="11">
        <f>VLOOKUP(AG$1,Index!$B$8:$E$47,2,0)*$D20</f>
        <v>13.068421052631679</v>
      </c>
      <c r="AH20" s="11">
        <f>VLOOKUP(AH$1,Index!$B$8:$E$47,2,0)*$D20</f>
        <v>12.063157894736914</v>
      </c>
      <c r="AI20" s="11">
        <f>VLOOKUP(AI$1,Index!$B$8:$E$47,2,0)*$D20</f>
        <v>11.057894736842149</v>
      </c>
      <c r="AJ20" s="11">
        <f>VLOOKUP(AJ$1,Index!$B$8:$E$47,2,0)*$D20</f>
        <v>10.052631578947384</v>
      </c>
      <c r="AK20" s="11">
        <f>VLOOKUP(AK$1,Index!$B$8:$E$47,2,0)*$D20</f>
        <v>9.0473684210526173</v>
      </c>
      <c r="AL20" s="11">
        <f>VLOOKUP(AL$1,Index!$B$8:$E$47,2,0)*$D20</f>
        <v>8.0421052631578522</v>
      </c>
      <c r="AM20" s="11">
        <f>VLOOKUP(AM$1,Index!$B$8:$E$47,2,0)*$D20</f>
        <v>7.0368421052630872</v>
      </c>
      <c r="AN20" s="11">
        <f>VLOOKUP(AN$1,Index!$B$8:$E$47,2,0)*$D20</f>
        <v>6.031578947368593</v>
      </c>
      <c r="AO20" s="11">
        <f>VLOOKUP(AO$1,Index!$B$8:$E$47,2,0)*$D20</f>
        <v>5.0263157894738271</v>
      </c>
      <c r="AP20" s="11">
        <f>VLOOKUP(AP$1,Index!$B$8:$E$47,2,0)*$D20</f>
        <v>4.021052631579062</v>
      </c>
      <c r="AQ20" s="11">
        <f>VLOOKUP(AQ$1,Index!$B$8:$E$47,2,0)*$D20</f>
        <v>3.0157894736842965</v>
      </c>
      <c r="AR20" s="11">
        <f>VLOOKUP(AR$1,Index!$B$8:$E$47,2,0)*$D20</f>
        <v>2.010526315789531</v>
      </c>
      <c r="AS20" s="11">
        <f>VLOOKUP(AS$1,Index!$B$8:$E$47,2,0)*$D20</f>
        <v>1.0052631578947655</v>
      </c>
      <c r="AT20" s="11">
        <f>VLOOKUP(AT$1,Index!$B$8:$E$47,2,0)*$D20</f>
        <v>0</v>
      </c>
    </row>
    <row r="21" spans="1:46" hidden="1" x14ac:dyDescent="0.3">
      <c r="A21" t="s">
        <v>44</v>
      </c>
      <c r="B21" t="s">
        <v>15</v>
      </c>
      <c r="D21" s="7">
        <v>34.5</v>
      </c>
      <c r="E21" s="7">
        <v>28.1</v>
      </c>
      <c r="F21" s="7" t="s">
        <v>3</v>
      </c>
      <c r="G21" s="7" t="s">
        <v>5</v>
      </c>
      <c r="H21">
        <f>VLOOKUP(H$1,Index!$B$8:$E$47,2,0)*$D21</f>
        <v>34.5</v>
      </c>
      <c r="I21" s="11">
        <f>VLOOKUP(I$1,Index!$B$8:$E$47,2,0)*$D21</f>
        <v>33.592105263157869</v>
      </c>
      <c r="J21" s="11">
        <f>VLOOKUP(J$1,Index!$B$8:$E$47,2,0)*$D21</f>
        <v>32.684210526315738</v>
      </c>
      <c r="K21" s="11">
        <f>VLOOKUP(K$1,Index!$B$8:$E$47,2,0)*$D21</f>
        <v>31.776315789473852</v>
      </c>
      <c r="L21" s="11">
        <f>VLOOKUP(L$1,Index!$B$8:$E$47,2,0)*$D21</f>
        <v>30.868421052631721</v>
      </c>
      <c r="M21" s="11">
        <f>VLOOKUP(M$1,Index!$B$8:$E$47,2,0)*$D21</f>
        <v>29.96052631578959</v>
      </c>
      <c r="N21" s="11">
        <f>VLOOKUP(N$1,Index!$B$8:$E$47,2,0)*$D21</f>
        <v>29.052631578947459</v>
      </c>
      <c r="O21" s="11">
        <f>VLOOKUP(O$1,Index!$B$8:$E$47,2,0)*$D21</f>
        <v>28.144736842105328</v>
      </c>
      <c r="P21" s="11">
        <f>VLOOKUP(P$1,Index!$B$8:$E$47,2,0)*$D21</f>
        <v>27.236842105263197</v>
      </c>
      <c r="Q21" s="11">
        <f>VLOOKUP(Q$1,Index!$B$8:$E$47,2,0)*$D21</f>
        <v>26.328947368421066</v>
      </c>
      <c r="R21" s="11">
        <f>VLOOKUP(R$1,Index!$B$8:$E$47,2,0)*$D21</f>
        <v>25.421052631578934</v>
      </c>
      <c r="S21" s="11">
        <f>VLOOKUP(S$1,Index!$B$8:$E$47,2,0)*$D21</f>
        <v>24.513157894736803</v>
      </c>
      <c r="T21" s="11">
        <f>VLOOKUP(T$1,Index!$B$8:$E$47,2,0)*$D21</f>
        <v>23.605263157894672</v>
      </c>
      <c r="U21" s="11">
        <f>VLOOKUP(U$1,Index!$B$8:$E$47,2,0)*$D21</f>
        <v>22.697368421052786</v>
      </c>
      <c r="V21" s="11">
        <f>VLOOKUP(V$1,Index!$B$8:$E$47,2,0)*$D21</f>
        <v>21.789473684210655</v>
      </c>
      <c r="W21" s="11">
        <f>VLOOKUP(W$1,Index!$B$8:$E$47,2,0)*$D21</f>
        <v>20.881578947368524</v>
      </c>
      <c r="X21" s="11">
        <f>VLOOKUP(X$1,Index!$B$8:$E$47,2,0)*$D21</f>
        <v>19.973684210526393</v>
      </c>
      <c r="Y21" s="11">
        <f>VLOOKUP(Y$1,Index!$B$8:$E$47,2,0)*$D21</f>
        <v>19.065789473684262</v>
      </c>
      <c r="Z21" s="11">
        <f>VLOOKUP(Z$1,Index!$B$8:$E$47,2,0)*$D21</f>
        <v>18.157894736842131</v>
      </c>
      <c r="AA21" s="11">
        <f>VLOOKUP(AA$1,Index!$B$8:$E$47,2,0)*$D21</f>
        <v>17.25</v>
      </c>
      <c r="AB21" s="11">
        <f>VLOOKUP(AB$1,Index!$B$8:$E$47,2,0)*$D21</f>
        <v>16.342105263157869</v>
      </c>
      <c r="AC21" s="11">
        <f>VLOOKUP(AC$1,Index!$B$8:$E$47,2,0)*$D21</f>
        <v>15.434210526315738</v>
      </c>
      <c r="AD21" s="11">
        <f>VLOOKUP(AD$1,Index!$B$8:$E$47,2,0)*$D21</f>
        <v>14.526315789473852</v>
      </c>
      <c r="AE21" s="11">
        <f>VLOOKUP(AE$1,Index!$B$8:$E$47,2,0)*$D21</f>
        <v>13.618421052631721</v>
      </c>
      <c r="AF21" s="11">
        <f>VLOOKUP(AF$1,Index!$B$8:$E$47,2,0)*$D21</f>
        <v>12.71052631578959</v>
      </c>
      <c r="AG21" s="11">
        <f>VLOOKUP(AG$1,Index!$B$8:$E$47,2,0)*$D21</f>
        <v>11.802631578947459</v>
      </c>
      <c r="AH21" s="11">
        <f>VLOOKUP(AH$1,Index!$B$8:$E$47,2,0)*$D21</f>
        <v>10.894736842105328</v>
      </c>
      <c r="AI21" s="11">
        <f>VLOOKUP(AI$1,Index!$B$8:$E$47,2,0)*$D21</f>
        <v>9.9868421052631966</v>
      </c>
      <c r="AJ21" s="11">
        <f>VLOOKUP(AJ$1,Index!$B$8:$E$47,2,0)*$D21</f>
        <v>9.0789473684210655</v>
      </c>
      <c r="AK21" s="11">
        <f>VLOOKUP(AK$1,Index!$B$8:$E$47,2,0)*$D21</f>
        <v>8.1710526315789345</v>
      </c>
      <c r="AL21" s="11">
        <f>VLOOKUP(AL$1,Index!$B$8:$E$47,2,0)*$D21</f>
        <v>7.2631578947368034</v>
      </c>
      <c r="AM21" s="11">
        <f>VLOOKUP(AM$1,Index!$B$8:$E$47,2,0)*$D21</f>
        <v>6.3552631578946723</v>
      </c>
      <c r="AN21" s="11">
        <f>VLOOKUP(AN$1,Index!$B$8:$E$47,2,0)*$D21</f>
        <v>5.4473684210527864</v>
      </c>
      <c r="AO21" s="11">
        <f>VLOOKUP(AO$1,Index!$B$8:$E$47,2,0)*$D21</f>
        <v>4.5394736842106553</v>
      </c>
      <c r="AP21" s="11">
        <f>VLOOKUP(AP$1,Index!$B$8:$E$47,2,0)*$D21</f>
        <v>3.6315789473685243</v>
      </c>
      <c r="AQ21" s="11">
        <f>VLOOKUP(AQ$1,Index!$B$8:$E$47,2,0)*$D21</f>
        <v>2.7236842105263932</v>
      </c>
      <c r="AR21" s="11">
        <f>VLOOKUP(AR$1,Index!$B$8:$E$47,2,0)*$D21</f>
        <v>1.8157894736842621</v>
      </c>
      <c r="AS21" s="11">
        <f>VLOOKUP(AS$1,Index!$B$8:$E$47,2,0)*$D21</f>
        <v>0.90789473684213107</v>
      </c>
      <c r="AT21" s="11">
        <f>VLOOKUP(AT$1,Index!$B$8:$E$47,2,0)*$D21</f>
        <v>0</v>
      </c>
    </row>
    <row r="22" spans="1:46" hidden="1" x14ac:dyDescent="0.3">
      <c r="A22" t="s">
        <v>44</v>
      </c>
      <c r="B22" t="s">
        <v>27</v>
      </c>
      <c r="D22" s="7">
        <v>30.7</v>
      </c>
      <c r="E22" s="7">
        <v>25</v>
      </c>
      <c r="F22" s="7" t="s">
        <v>3</v>
      </c>
      <c r="G22" s="7" t="s">
        <v>5</v>
      </c>
      <c r="H22">
        <f>VLOOKUP(H$1,Index!$B$8:$E$47,2,0)*$D22</f>
        <v>30.7</v>
      </c>
      <c r="I22" s="11">
        <f>VLOOKUP(I$1,Index!$B$8:$E$47,2,0)*$D22</f>
        <v>29.89210526315787</v>
      </c>
      <c r="J22" s="11">
        <f>VLOOKUP(J$1,Index!$B$8:$E$47,2,0)*$D22</f>
        <v>29.084210526315744</v>
      </c>
      <c r="K22" s="11">
        <f>VLOOKUP(K$1,Index!$B$8:$E$47,2,0)*$D22</f>
        <v>28.276315789473834</v>
      </c>
      <c r="L22" s="11">
        <f>VLOOKUP(L$1,Index!$B$8:$E$47,2,0)*$D22</f>
        <v>27.468421052631705</v>
      </c>
      <c r="M22" s="11">
        <f>VLOOKUP(M$1,Index!$B$8:$E$47,2,0)*$D22</f>
        <v>26.660526315789575</v>
      </c>
      <c r="N22" s="11">
        <f>VLOOKUP(N$1,Index!$B$8:$E$47,2,0)*$D22</f>
        <v>25.852631578947449</v>
      </c>
      <c r="O22" s="11">
        <f>VLOOKUP(O$1,Index!$B$8:$E$47,2,0)*$D22</f>
        <v>25.044736842105319</v>
      </c>
      <c r="P22" s="11">
        <f>VLOOKUP(P$1,Index!$B$8:$E$47,2,0)*$D22</f>
        <v>24.236842105263193</v>
      </c>
      <c r="Q22" s="11">
        <f>VLOOKUP(Q$1,Index!$B$8:$E$47,2,0)*$D22</f>
        <v>23.428947368421063</v>
      </c>
      <c r="R22" s="11">
        <f>VLOOKUP(R$1,Index!$B$8:$E$47,2,0)*$D22</f>
        <v>22.621052631578934</v>
      </c>
      <c r="S22" s="11">
        <f>VLOOKUP(S$1,Index!$B$8:$E$47,2,0)*$D22</f>
        <v>21.813157894736808</v>
      </c>
      <c r="T22" s="11">
        <f>VLOOKUP(T$1,Index!$B$8:$E$47,2,0)*$D22</f>
        <v>21.005263157894678</v>
      </c>
      <c r="U22" s="11">
        <f>VLOOKUP(U$1,Index!$B$8:$E$47,2,0)*$D22</f>
        <v>20.197368421052769</v>
      </c>
      <c r="V22" s="11">
        <f>VLOOKUP(V$1,Index!$B$8:$E$47,2,0)*$D22</f>
        <v>19.389473684210639</v>
      </c>
      <c r="W22" s="11">
        <f>VLOOKUP(W$1,Index!$B$8:$E$47,2,0)*$D22</f>
        <v>18.581578947368513</v>
      </c>
      <c r="X22" s="11">
        <f>VLOOKUP(X$1,Index!$B$8:$E$47,2,0)*$D22</f>
        <v>17.773684210526383</v>
      </c>
      <c r="Y22" s="11">
        <f>VLOOKUP(Y$1,Index!$B$8:$E$47,2,0)*$D22</f>
        <v>16.965789473684257</v>
      </c>
      <c r="Z22" s="11">
        <f>VLOOKUP(Z$1,Index!$B$8:$E$47,2,0)*$D22</f>
        <v>16.157894736842128</v>
      </c>
      <c r="AA22" s="11">
        <f>VLOOKUP(AA$1,Index!$B$8:$E$47,2,0)*$D22</f>
        <v>15.35</v>
      </c>
      <c r="AB22" s="11">
        <f>VLOOKUP(AB$1,Index!$B$8:$E$47,2,0)*$D22</f>
        <v>14.542105263157872</v>
      </c>
      <c r="AC22" s="11">
        <f>VLOOKUP(AC$1,Index!$B$8:$E$47,2,0)*$D22</f>
        <v>13.734210526315744</v>
      </c>
      <c r="AD22" s="11">
        <f>VLOOKUP(AD$1,Index!$B$8:$E$47,2,0)*$D22</f>
        <v>12.926315789473833</v>
      </c>
      <c r="AE22" s="11">
        <f>VLOOKUP(AE$1,Index!$B$8:$E$47,2,0)*$D22</f>
        <v>12.118421052631705</v>
      </c>
      <c r="AF22" s="11">
        <f>VLOOKUP(AF$1,Index!$B$8:$E$47,2,0)*$D22</f>
        <v>11.310526315789577</v>
      </c>
      <c r="AG22" s="11">
        <f>VLOOKUP(AG$1,Index!$B$8:$E$47,2,0)*$D22</f>
        <v>10.502631578947449</v>
      </c>
      <c r="AH22" s="11">
        <f>VLOOKUP(AH$1,Index!$B$8:$E$47,2,0)*$D22</f>
        <v>9.6947368421053195</v>
      </c>
      <c r="AI22" s="11">
        <f>VLOOKUP(AI$1,Index!$B$8:$E$47,2,0)*$D22</f>
        <v>8.8868421052631916</v>
      </c>
      <c r="AJ22" s="11">
        <f>VLOOKUP(AJ$1,Index!$B$8:$E$47,2,0)*$D22</f>
        <v>8.0789473684210638</v>
      </c>
      <c r="AK22" s="11">
        <f>VLOOKUP(AK$1,Index!$B$8:$E$47,2,0)*$D22</f>
        <v>7.2710526315789359</v>
      </c>
      <c r="AL22" s="11">
        <f>VLOOKUP(AL$1,Index!$B$8:$E$47,2,0)*$D22</f>
        <v>6.4631578947368071</v>
      </c>
      <c r="AM22" s="11">
        <f>VLOOKUP(AM$1,Index!$B$8:$E$47,2,0)*$D22</f>
        <v>5.6552631578946793</v>
      </c>
      <c r="AN22" s="11">
        <f>VLOOKUP(AN$1,Index!$B$8:$E$47,2,0)*$D22</f>
        <v>4.847368421052769</v>
      </c>
      <c r="AO22" s="11">
        <f>VLOOKUP(AO$1,Index!$B$8:$E$47,2,0)*$D22</f>
        <v>4.0394736842106411</v>
      </c>
      <c r="AP22" s="11">
        <f>VLOOKUP(AP$1,Index!$B$8:$E$47,2,0)*$D22</f>
        <v>3.2315789473685128</v>
      </c>
      <c r="AQ22" s="11">
        <f>VLOOKUP(AQ$1,Index!$B$8:$E$47,2,0)*$D22</f>
        <v>2.4236842105263845</v>
      </c>
      <c r="AR22" s="11">
        <f>VLOOKUP(AR$1,Index!$B$8:$E$47,2,0)*$D22</f>
        <v>1.6157894736842564</v>
      </c>
      <c r="AS22" s="11">
        <f>VLOOKUP(AS$1,Index!$B$8:$E$47,2,0)*$D22</f>
        <v>0.8078947368421282</v>
      </c>
      <c r="AT22" s="11">
        <f>VLOOKUP(AT$1,Index!$B$8:$E$47,2,0)*$D22</f>
        <v>0</v>
      </c>
    </row>
    <row r="23" spans="1:46" hidden="1" x14ac:dyDescent="0.3">
      <c r="A23" t="s">
        <v>45</v>
      </c>
      <c r="B23" t="s">
        <v>28</v>
      </c>
      <c r="D23" s="7">
        <v>135</v>
      </c>
      <c r="E23" s="7">
        <v>110.1</v>
      </c>
      <c r="F23" s="7" t="s">
        <v>3</v>
      </c>
      <c r="G23" s="7" t="s">
        <v>5</v>
      </c>
      <c r="H23">
        <f>VLOOKUP(H$1,Index!$B$8:$E$47,2,0)*$D23</f>
        <v>135</v>
      </c>
      <c r="I23" s="11">
        <f>VLOOKUP(I$1,Index!$B$8:$E$47,2,0)*$D23</f>
        <v>131.44736842105254</v>
      </c>
      <c r="J23" s="11">
        <f>VLOOKUP(J$1,Index!$B$8:$E$47,2,0)*$D23</f>
        <v>127.89473684210506</v>
      </c>
      <c r="K23" s="11">
        <f>VLOOKUP(K$1,Index!$B$8:$E$47,2,0)*$D23</f>
        <v>124.34210526315854</v>
      </c>
      <c r="L23" s="11">
        <f>VLOOKUP(L$1,Index!$B$8:$E$47,2,0)*$D23</f>
        <v>120.78947368421109</v>
      </c>
      <c r="M23" s="11">
        <f>VLOOKUP(M$1,Index!$B$8:$E$47,2,0)*$D23</f>
        <v>117.23684210526361</v>
      </c>
      <c r="N23" s="11">
        <f>VLOOKUP(N$1,Index!$B$8:$E$47,2,0)*$D23</f>
        <v>113.68421052631615</v>
      </c>
      <c r="O23" s="11">
        <f>VLOOKUP(O$1,Index!$B$8:$E$47,2,0)*$D23</f>
        <v>110.13157894736867</v>
      </c>
      <c r="P23" s="11">
        <f>VLOOKUP(P$1,Index!$B$8:$E$47,2,0)*$D23</f>
        <v>106.57894736842121</v>
      </c>
      <c r="Q23" s="11">
        <f>VLOOKUP(Q$1,Index!$B$8:$E$47,2,0)*$D23</f>
        <v>103.02631578947373</v>
      </c>
      <c r="R23" s="11">
        <f>VLOOKUP(R$1,Index!$B$8:$E$47,2,0)*$D23</f>
        <v>99.473684210526272</v>
      </c>
      <c r="S23" s="11">
        <f>VLOOKUP(S$1,Index!$B$8:$E$47,2,0)*$D23</f>
        <v>95.921052631578789</v>
      </c>
      <c r="T23" s="11">
        <f>VLOOKUP(T$1,Index!$B$8:$E$47,2,0)*$D23</f>
        <v>92.368421052631334</v>
      </c>
      <c r="U23" s="11">
        <f>VLOOKUP(U$1,Index!$B$8:$E$47,2,0)*$D23</f>
        <v>88.815789473684816</v>
      </c>
      <c r="V23" s="11">
        <f>VLOOKUP(V$1,Index!$B$8:$E$47,2,0)*$D23</f>
        <v>85.263157894737347</v>
      </c>
      <c r="W23" s="11">
        <f>VLOOKUP(W$1,Index!$B$8:$E$47,2,0)*$D23</f>
        <v>81.710526315789878</v>
      </c>
      <c r="X23" s="11">
        <f>VLOOKUP(X$1,Index!$B$8:$E$47,2,0)*$D23</f>
        <v>78.157894736842408</v>
      </c>
      <c r="Y23" s="11">
        <f>VLOOKUP(Y$1,Index!$B$8:$E$47,2,0)*$D23</f>
        <v>74.605263157894939</v>
      </c>
      <c r="Z23" s="11">
        <f>VLOOKUP(Z$1,Index!$B$8:$E$47,2,0)*$D23</f>
        <v>71.052631578947469</v>
      </c>
      <c r="AA23" s="11">
        <f>VLOOKUP(AA$1,Index!$B$8:$E$47,2,0)*$D23</f>
        <v>67.5</v>
      </c>
      <c r="AB23" s="11">
        <f>VLOOKUP(AB$1,Index!$B$8:$E$47,2,0)*$D23</f>
        <v>63.947368421052531</v>
      </c>
      <c r="AC23" s="11">
        <f>VLOOKUP(AC$1,Index!$B$8:$E$47,2,0)*$D23</f>
        <v>60.394736842105061</v>
      </c>
      <c r="AD23" s="11">
        <f>VLOOKUP(AD$1,Index!$B$8:$E$47,2,0)*$D23</f>
        <v>56.842105263158551</v>
      </c>
      <c r="AE23" s="11">
        <f>VLOOKUP(AE$1,Index!$B$8:$E$47,2,0)*$D23</f>
        <v>53.289473684211082</v>
      </c>
      <c r="AF23" s="11">
        <f>VLOOKUP(AF$1,Index!$B$8:$E$47,2,0)*$D23</f>
        <v>49.736842105263612</v>
      </c>
      <c r="AG23" s="11">
        <f>VLOOKUP(AG$1,Index!$B$8:$E$47,2,0)*$D23</f>
        <v>46.184210526316143</v>
      </c>
      <c r="AH23" s="11">
        <f>VLOOKUP(AH$1,Index!$B$8:$E$47,2,0)*$D23</f>
        <v>42.631578947368673</v>
      </c>
      <c r="AI23" s="11">
        <f>VLOOKUP(AI$1,Index!$B$8:$E$47,2,0)*$D23</f>
        <v>39.078947368421204</v>
      </c>
      <c r="AJ23" s="11">
        <f>VLOOKUP(AJ$1,Index!$B$8:$E$47,2,0)*$D23</f>
        <v>35.526315789473735</v>
      </c>
      <c r="AK23" s="11">
        <f>VLOOKUP(AK$1,Index!$B$8:$E$47,2,0)*$D23</f>
        <v>31.973684210526265</v>
      </c>
      <c r="AL23" s="11">
        <f>VLOOKUP(AL$1,Index!$B$8:$E$47,2,0)*$D23</f>
        <v>28.421052631578796</v>
      </c>
      <c r="AM23" s="11">
        <f>VLOOKUP(AM$1,Index!$B$8:$E$47,2,0)*$D23</f>
        <v>24.868421052631327</v>
      </c>
      <c r="AN23" s="11">
        <f>VLOOKUP(AN$1,Index!$B$8:$E$47,2,0)*$D23</f>
        <v>21.315789473684816</v>
      </c>
      <c r="AO23" s="11">
        <f>VLOOKUP(AO$1,Index!$B$8:$E$47,2,0)*$D23</f>
        <v>17.763157894737347</v>
      </c>
      <c r="AP23" s="11">
        <f>VLOOKUP(AP$1,Index!$B$8:$E$47,2,0)*$D23</f>
        <v>14.210526315789878</v>
      </c>
      <c r="AQ23" s="11">
        <f>VLOOKUP(AQ$1,Index!$B$8:$E$47,2,0)*$D23</f>
        <v>10.657894736842408</v>
      </c>
      <c r="AR23" s="11">
        <f>VLOOKUP(AR$1,Index!$B$8:$E$47,2,0)*$D23</f>
        <v>7.1052631578949388</v>
      </c>
      <c r="AS23" s="11">
        <f>VLOOKUP(AS$1,Index!$B$8:$E$47,2,0)*$D23</f>
        <v>3.5526315789474694</v>
      </c>
      <c r="AT23" s="11">
        <f>VLOOKUP(AT$1,Index!$B$8:$E$47,2,0)*$D23</f>
        <v>0</v>
      </c>
    </row>
    <row r="24" spans="1:46" hidden="1" x14ac:dyDescent="0.3">
      <c r="A24" t="s">
        <v>47</v>
      </c>
      <c r="B24" t="s">
        <v>29</v>
      </c>
      <c r="D24" s="7">
        <v>1611372</v>
      </c>
      <c r="E24" s="7">
        <v>1314540.3</v>
      </c>
      <c r="F24" s="7" t="s">
        <v>3</v>
      </c>
      <c r="G24" s="7" t="s">
        <v>5</v>
      </c>
      <c r="H24">
        <f>VLOOKUP(H$1,Index!$B$8:$E$47,2,0)*$D24</f>
        <v>1611372</v>
      </c>
      <c r="I24" s="11">
        <f>VLOOKUP(I$1,Index!$B$8:$E$47,2,0)*$D24</f>
        <v>1568967.4736842094</v>
      </c>
      <c r="J24" s="11">
        <f>VLOOKUP(J$1,Index!$B$8:$E$47,2,0)*$D24</f>
        <v>1526562.9473684186</v>
      </c>
      <c r="K24" s="11">
        <f>VLOOKUP(K$1,Index!$B$8:$E$47,2,0)*$D24</f>
        <v>1484158.4210526394</v>
      </c>
      <c r="L24" s="11">
        <f>VLOOKUP(L$1,Index!$B$8:$E$47,2,0)*$D24</f>
        <v>1441753.8947368488</v>
      </c>
      <c r="M24" s="11">
        <f>VLOOKUP(M$1,Index!$B$8:$E$47,2,0)*$D24</f>
        <v>1399349.3684210582</v>
      </c>
      <c r="N24" s="11">
        <f>VLOOKUP(N$1,Index!$B$8:$E$47,2,0)*$D24</f>
        <v>1356944.8421052673</v>
      </c>
      <c r="O24" s="11">
        <f>VLOOKUP(O$1,Index!$B$8:$E$47,2,0)*$D24</f>
        <v>1314540.3157894767</v>
      </c>
      <c r="P24" s="11">
        <f>VLOOKUP(P$1,Index!$B$8:$E$47,2,0)*$D24</f>
        <v>1272135.7894736861</v>
      </c>
      <c r="Q24" s="11">
        <f>VLOOKUP(Q$1,Index!$B$8:$E$47,2,0)*$D24</f>
        <v>1229731.2631578953</v>
      </c>
      <c r="R24" s="11">
        <f>VLOOKUP(R$1,Index!$B$8:$E$47,2,0)*$D24</f>
        <v>1187326.7368421047</v>
      </c>
      <c r="S24" s="11">
        <f>VLOOKUP(S$1,Index!$B$8:$E$47,2,0)*$D24</f>
        <v>1144922.2105263139</v>
      </c>
      <c r="T24" s="11">
        <f>VLOOKUP(T$1,Index!$B$8:$E$47,2,0)*$D24</f>
        <v>1102517.6842105233</v>
      </c>
      <c r="U24" s="11">
        <f>VLOOKUP(U$1,Index!$B$8:$E$47,2,0)*$D24</f>
        <v>1060113.1578947441</v>
      </c>
      <c r="V24" s="11">
        <f>VLOOKUP(V$1,Index!$B$8:$E$47,2,0)*$D24</f>
        <v>1017708.6315789534</v>
      </c>
      <c r="W24" s="11">
        <f>VLOOKUP(W$1,Index!$B$8:$E$47,2,0)*$D24</f>
        <v>975304.10526316275</v>
      </c>
      <c r="X24" s="11">
        <f>VLOOKUP(X$1,Index!$B$8:$E$47,2,0)*$D24</f>
        <v>932899.57894737204</v>
      </c>
      <c r="Y24" s="11">
        <f>VLOOKUP(Y$1,Index!$B$8:$E$47,2,0)*$D24</f>
        <v>890495.05263158132</v>
      </c>
      <c r="Z24" s="11">
        <f>VLOOKUP(Z$1,Index!$B$8:$E$47,2,0)*$D24</f>
        <v>848090.52631579072</v>
      </c>
      <c r="AA24" s="11">
        <f>VLOOKUP(AA$1,Index!$B$8:$E$47,2,0)*$D24</f>
        <v>805686</v>
      </c>
      <c r="AB24" s="11">
        <f>VLOOKUP(AB$1,Index!$B$8:$E$47,2,0)*$D24</f>
        <v>763281.47368420928</v>
      </c>
      <c r="AC24" s="11">
        <f>VLOOKUP(AC$1,Index!$B$8:$E$47,2,0)*$D24</f>
        <v>720876.94736841868</v>
      </c>
      <c r="AD24" s="11">
        <f>VLOOKUP(AD$1,Index!$B$8:$E$47,2,0)*$D24</f>
        <v>678472.42105263937</v>
      </c>
      <c r="AE24" s="11">
        <f>VLOOKUP(AE$1,Index!$B$8:$E$47,2,0)*$D24</f>
        <v>636067.89473684877</v>
      </c>
      <c r="AF24" s="11">
        <f>VLOOKUP(AF$1,Index!$B$8:$E$47,2,0)*$D24</f>
        <v>593663.36842105805</v>
      </c>
      <c r="AG24" s="11">
        <f>VLOOKUP(AG$1,Index!$B$8:$E$47,2,0)*$D24</f>
        <v>551258.84210526734</v>
      </c>
      <c r="AH24" s="11">
        <f>VLOOKUP(AH$1,Index!$B$8:$E$47,2,0)*$D24</f>
        <v>508854.31578947668</v>
      </c>
      <c r="AI24" s="11">
        <f>VLOOKUP(AI$1,Index!$B$8:$E$47,2,0)*$D24</f>
        <v>466449.78947368602</v>
      </c>
      <c r="AJ24" s="11">
        <f>VLOOKUP(AJ$1,Index!$B$8:$E$47,2,0)*$D24</f>
        <v>424045.26315789536</v>
      </c>
      <c r="AK24" s="11">
        <f>VLOOKUP(AK$1,Index!$B$8:$E$47,2,0)*$D24</f>
        <v>381640.73684210464</v>
      </c>
      <c r="AL24" s="11">
        <f>VLOOKUP(AL$1,Index!$B$8:$E$47,2,0)*$D24</f>
        <v>339236.21052631398</v>
      </c>
      <c r="AM24" s="11">
        <f>VLOOKUP(AM$1,Index!$B$8:$E$47,2,0)*$D24</f>
        <v>296831.68421052332</v>
      </c>
      <c r="AN24" s="11">
        <f>VLOOKUP(AN$1,Index!$B$8:$E$47,2,0)*$D24</f>
        <v>254427.15789474407</v>
      </c>
      <c r="AO24" s="11">
        <f>VLOOKUP(AO$1,Index!$B$8:$E$47,2,0)*$D24</f>
        <v>212022.63157895338</v>
      </c>
      <c r="AP24" s="11">
        <f>VLOOKUP(AP$1,Index!$B$8:$E$47,2,0)*$D24</f>
        <v>169618.10526316272</v>
      </c>
      <c r="AQ24" s="11">
        <f>VLOOKUP(AQ$1,Index!$B$8:$E$47,2,0)*$D24</f>
        <v>127213.57894737204</v>
      </c>
      <c r="AR24" s="11">
        <f>VLOOKUP(AR$1,Index!$B$8:$E$47,2,0)*$D24</f>
        <v>84809.052631581362</v>
      </c>
      <c r="AS24" s="11">
        <f>VLOOKUP(AS$1,Index!$B$8:$E$47,2,0)*$D24</f>
        <v>42404.526315790681</v>
      </c>
      <c r="AT24" s="11">
        <f>VLOOKUP(AT$1,Index!$B$8:$E$47,2,0)*$D24</f>
        <v>0</v>
      </c>
    </row>
    <row r="25" spans="1:46" hidden="1" x14ac:dyDescent="0.3">
      <c r="A25" t="s">
        <v>47</v>
      </c>
      <c r="B25" t="s">
        <v>30</v>
      </c>
      <c r="D25" s="7">
        <v>2204768.4</v>
      </c>
      <c r="E25" s="7">
        <v>1798626.9</v>
      </c>
      <c r="F25" s="7" t="s">
        <v>3</v>
      </c>
      <c r="G25" s="7" t="s">
        <v>5</v>
      </c>
      <c r="H25">
        <f>VLOOKUP(H$1,Index!$B$8:$E$47,2,0)*$D25</f>
        <v>2204768.4</v>
      </c>
      <c r="I25" s="11">
        <f>VLOOKUP(I$1,Index!$B$8:$E$47,2,0)*$D25</f>
        <v>2146748.1789473668</v>
      </c>
      <c r="J25" s="11">
        <f>VLOOKUP(J$1,Index!$B$8:$E$47,2,0)*$D25</f>
        <v>2088727.9578947334</v>
      </c>
      <c r="K25" s="11">
        <f>VLOOKUP(K$1,Index!$B$8:$E$47,2,0)*$D25</f>
        <v>2030707.7368421159</v>
      </c>
      <c r="L25" s="11">
        <f>VLOOKUP(L$1,Index!$B$8:$E$47,2,0)*$D25</f>
        <v>1972687.5157894827</v>
      </c>
      <c r="M25" s="11">
        <f>VLOOKUP(M$1,Index!$B$8:$E$47,2,0)*$D25</f>
        <v>1914667.2947368494</v>
      </c>
      <c r="N25" s="11">
        <f>VLOOKUP(N$1,Index!$B$8:$E$47,2,0)*$D25</f>
        <v>1856647.0736842162</v>
      </c>
      <c r="O25" s="11">
        <f>VLOOKUP(O$1,Index!$B$8:$E$47,2,0)*$D25</f>
        <v>1798626.8526315829</v>
      </c>
      <c r="P25" s="11">
        <f>VLOOKUP(P$1,Index!$B$8:$E$47,2,0)*$D25</f>
        <v>1740606.6315789497</v>
      </c>
      <c r="Q25" s="11">
        <f>VLOOKUP(Q$1,Index!$B$8:$E$47,2,0)*$D25</f>
        <v>1682586.4105263166</v>
      </c>
      <c r="R25" s="11">
        <f>VLOOKUP(R$1,Index!$B$8:$E$47,2,0)*$D25</f>
        <v>1624566.1894736832</v>
      </c>
      <c r="S25" s="11">
        <f>VLOOKUP(S$1,Index!$B$8:$E$47,2,0)*$D25</f>
        <v>1566545.9684210501</v>
      </c>
      <c r="T25" s="11">
        <f>VLOOKUP(T$1,Index!$B$8:$E$47,2,0)*$D25</f>
        <v>1508525.747368417</v>
      </c>
      <c r="U25" s="11">
        <f>VLOOKUP(U$1,Index!$B$8:$E$47,2,0)*$D25</f>
        <v>1450505.5263157992</v>
      </c>
      <c r="V25" s="11">
        <f>VLOOKUP(V$1,Index!$B$8:$E$47,2,0)*$D25</f>
        <v>1392485.3052631661</v>
      </c>
      <c r="W25" s="11">
        <f>VLOOKUP(W$1,Index!$B$8:$E$47,2,0)*$D25</f>
        <v>1334465.084210533</v>
      </c>
      <c r="X25" s="11">
        <f>VLOOKUP(X$1,Index!$B$8:$E$47,2,0)*$D25</f>
        <v>1276444.8631578996</v>
      </c>
      <c r="Y25" s="11">
        <f>VLOOKUP(Y$1,Index!$B$8:$E$47,2,0)*$D25</f>
        <v>1218424.6421052665</v>
      </c>
      <c r="Z25" s="11">
        <f>VLOOKUP(Z$1,Index!$B$8:$E$47,2,0)*$D25</f>
        <v>1160404.4210526331</v>
      </c>
      <c r="AA25" s="11">
        <f>VLOOKUP(AA$1,Index!$B$8:$E$47,2,0)*$D25</f>
        <v>1102384.2</v>
      </c>
      <c r="AB25" s="11">
        <f>VLOOKUP(AB$1,Index!$B$8:$E$47,2,0)*$D25</f>
        <v>1044363.9789473667</v>
      </c>
      <c r="AC25" s="11">
        <f>VLOOKUP(AC$1,Index!$B$8:$E$47,2,0)*$D25</f>
        <v>986343.75789473346</v>
      </c>
      <c r="AD25" s="11">
        <f>VLOOKUP(AD$1,Index!$B$8:$E$47,2,0)*$D25</f>
        <v>928323.53684211592</v>
      </c>
      <c r="AE25" s="11">
        <f>VLOOKUP(AE$1,Index!$B$8:$E$47,2,0)*$D25</f>
        <v>870303.31578948267</v>
      </c>
      <c r="AF25" s="11">
        <f>VLOOKUP(AF$1,Index!$B$8:$E$47,2,0)*$D25</f>
        <v>812283.09473684954</v>
      </c>
      <c r="AG25" s="11">
        <f>VLOOKUP(AG$1,Index!$B$8:$E$47,2,0)*$D25</f>
        <v>754262.87368421629</v>
      </c>
      <c r="AH25" s="11">
        <f>VLOOKUP(AH$1,Index!$B$8:$E$47,2,0)*$D25</f>
        <v>696242.65263158304</v>
      </c>
      <c r="AI25" s="11">
        <f>VLOOKUP(AI$1,Index!$B$8:$E$47,2,0)*$D25</f>
        <v>638222.43157894979</v>
      </c>
      <c r="AJ25" s="11">
        <f>VLOOKUP(AJ$1,Index!$B$8:$E$47,2,0)*$D25</f>
        <v>580202.21052631654</v>
      </c>
      <c r="AK25" s="11">
        <f>VLOOKUP(AK$1,Index!$B$8:$E$47,2,0)*$D25</f>
        <v>522181.98947368335</v>
      </c>
      <c r="AL25" s="11">
        <f>VLOOKUP(AL$1,Index!$B$8:$E$47,2,0)*$D25</f>
        <v>464161.76842105016</v>
      </c>
      <c r="AM25" s="11">
        <f>VLOOKUP(AM$1,Index!$B$8:$E$47,2,0)*$D25</f>
        <v>406141.54736841691</v>
      </c>
      <c r="AN25" s="11">
        <f>VLOOKUP(AN$1,Index!$B$8:$E$47,2,0)*$D25</f>
        <v>348121.32631579938</v>
      </c>
      <c r="AO25" s="11">
        <f>VLOOKUP(AO$1,Index!$B$8:$E$47,2,0)*$D25</f>
        <v>290101.10526316613</v>
      </c>
      <c r="AP25" s="11">
        <f>VLOOKUP(AP$1,Index!$B$8:$E$47,2,0)*$D25</f>
        <v>232080.88421053291</v>
      </c>
      <c r="AQ25" s="11">
        <f>VLOOKUP(AQ$1,Index!$B$8:$E$47,2,0)*$D25</f>
        <v>174060.66315789969</v>
      </c>
      <c r="AR25" s="11">
        <f>VLOOKUP(AR$1,Index!$B$8:$E$47,2,0)*$D25</f>
        <v>116040.44210526645</v>
      </c>
      <c r="AS25" s="11">
        <f>VLOOKUP(AS$1,Index!$B$8:$E$47,2,0)*$D25</f>
        <v>58020.221052633227</v>
      </c>
      <c r="AT25" s="11">
        <f>VLOOKUP(AT$1,Index!$B$8:$E$47,2,0)*$D25</f>
        <v>0</v>
      </c>
    </row>
    <row r="26" spans="1:46" hidden="1" x14ac:dyDescent="0.3">
      <c r="A26" t="s">
        <v>31</v>
      </c>
      <c r="B26" t="s">
        <v>29</v>
      </c>
      <c r="D26" s="7">
        <v>2589577.6</v>
      </c>
      <c r="E26" s="7">
        <v>2112550.2000000002</v>
      </c>
      <c r="F26" s="7" t="s">
        <v>3</v>
      </c>
      <c r="G26" s="7" t="s">
        <v>5</v>
      </c>
      <c r="H26">
        <f>VLOOKUP(H$1,Index!$B$8:$E$47,2,0)*$D26</f>
        <v>2589577.6</v>
      </c>
      <c r="I26" s="11">
        <f>VLOOKUP(I$1,Index!$B$8:$E$47,2,0)*$D26</f>
        <v>2521430.8210526295</v>
      </c>
      <c r="J26" s="11">
        <f>VLOOKUP(J$1,Index!$B$8:$E$47,2,0)*$D26</f>
        <v>2453284.0421052594</v>
      </c>
      <c r="K26" s="11">
        <f>VLOOKUP(K$1,Index!$B$8:$E$47,2,0)*$D26</f>
        <v>2385137.2631579074</v>
      </c>
      <c r="L26" s="11">
        <f>VLOOKUP(L$1,Index!$B$8:$E$47,2,0)*$D26</f>
        <v>2316990.4842105373</v>
      </c>
      <c r="M26" s="11">
        <f>VLOOKUP(M$1,Index!$B$8:$E$47,2,0)*$D26</f>
        <v>2248843.7052631667</v>
      </c>
      <c r="N26" s="11">
        <f>VLOOKUP(N$1,Index!$B$8:$E$47,2,0)*$D26</f>
        <v>2180696.9263157966</v>
      </c>
      <c r="O26" s="11">
        <f>VLOOKUP(O$1,Index!$B$8:$E$47,2,0)*$D26</f>
        <v>2112550.147368426</v>
      </c>
      <c r="P26" s="11">
        <f>VLOOKUP(P$1,Index!$B$8:$E$47,2,0)*$D26</f>
        <v>2044403.3684210556</v>
      </c>
      <c r="Q26" s="11">
        <f>VLOOKUP(Q$1,Index!$B$8:$E$47,2,0)*$D26</f>
        <v>1976256.5894736852</v>
      </c>
      <c r="R26" s="11">
        <f>VLOOKUP(R$1,Index!$B$8:$E$47,2,0)*$D26</f>
        <v>1908109.8105263149</v>
      </c>
      <c r="S26" s="11">
        <f>VLOOKUP(S$1,Index!$B$8:$E$47,2,0)*$D26</f>
        <v>1839963.0315789445</v>
      </c>
      <c r="T26" s="11">
        <f>VLOOKUP(T$1,Index!$B$8:$E$47,2,0)*$D26</f>
        <v>1771816.2526315742</v>
      </c>
      <c r="U26" s="11">
        <f>VLOOKUP(U$1,Index!$B$8:$E$47,2,0)*$D26</f>
        <v>1703669.4736842222</v>
      </c>
      <c r="V26" s="11">
        <f>VLOOKUP(V$1,Index!$B$8:$E$47,2,0)*$D26</f>
        <v>1635522.6947368518</v>
      </c>
      <c r="W26" s="11">
        <f>VLOOKUP(W$1,Index!$B$8:$E$47,2,0)*$D26</f>
        <v>1567375.9157894815</v>
      </c>
      <c r="X26" s="11">
        <f>VLOOKUP(X$1,Index!$B$8:$E$47,2,0)*$D26</f>
        <v>1499229.1368421111</v>
      </c>
      <c r="Y26" s="11">
        <f>VLOOKUP(Y$1,Index!$B$8:$E$47,2,0)*$D26</f>
        <v>1431082.3578947408</v>
      </c>
      <c r="Z26" s="11">
        <f>VLOOKUP(Z$1,Index!$B$8:$E$47,2,0)*$D26</f>
        <v>1362935.5789473704</v>
      </c>
      <c r="AA26" s="11">
        <f>VLOOKUP(AA$1,Index!$B$8:$E$47,2,0)*$D26</f>
        <v>1294788.8</v>
      </c>
      <c r="AB26" s="11">
        <f>VLOOKUP(AB$1,Index!$B$8:$E$47,2,0)*$D26</f>
        <v>1226642.0210526297</v>
      </c>
      <c r="AC26" s="11">
        <f>VLOOKUP(AC$1,Index!$B$8:$E$47,2,0)*$D26</f>
        <v>1158495.2421052593</v>
      </c>
      <c r="AD26" s="11">
        <f>VLOOKUP(AD$1,Index!$B$8:$E$47,2,0)*$D26</f>
        <v>1090348.4631579074</v>
      </c>
      <c r="AE26" s="11">
        <f>VLOOKUP(AE$1,Index!$B$8:$E$47,2,0)*$D26</f>
        <v>1022201.684210537</v>
      </c>
      <c r="AF26" s="11">
        <f>VLOOKUP(AF$1,Index!$B$8:$E$47,2,0)*$D26</f>
        <v>954054.90526316664</v>
      </c>
      <c r="AG26" s="11">
        <f>VLOOKUP(AG$1,Index!$B$8:$E$47,2,0)*$D26</f>
        <v>885908.12631579628</v>
      </c>
      <c r="AH26" s="11">
        <f>VLOOKUP(AH$1,Index!$B$8:$E$47,2,0)*$D26</f>
        <v>817761.34736842592</v>
      </c>
      <c r="AI26" s="11">
        <f>VLOOKUP(AI$1,Index!$B$8:$E$47,2,0)*$D26</f>
        <v>749614.56842105556</v>
      </c>
      <c r="AJ26" s="11">
        <f>VLOOKUP(AJ$1,Index!$B$8:$E$47,2,0)*$D26</f>
        <v>681467.7894736852</v>
      </c>
      <c r="AK26" s="11">
        <f>VLOOKUP(AK$1,Index!$B$8:$E$47,2,0)*$D26</f>
        <v>613321.01052631484</v>
      </c>
      <c r="AL26" s="11">
        <f>VLOOKUP(AL$1,Index!$B$8:$E$47,2,0)*$D26</f>
        <v>545174.23157894448</v>
      </c>
      <c r="AM26" s="11">
        <f>VLOOKUP(AM$1,Index!$B$8:$E$47,2,0)*$D26</f>
        <v>477027.45263157412</v>
      </c>
      <c r="AN26" s="11">
        <f>VLOOKUP(AN$1,Index!$B$8:$E$47,2,0)*$D26</f>
        <v>408880.67368422216</v>
      </c>
      <c r="AO26" s="11">
        <f>VLOOKUP(AO$1,Index!$B$8:$E$47,2,0)*$D26</f>
        <v>340733.8947368518</v>
      </c>
      <c r="AP26" s="11">
        <f>VLOOKUP(AP$1,Index!$B$8:$E$47,2,0)*$D26</f>
        <v>272587.11578948144</v>
      </c>
      <c r="AQ26" s="11">
        <f>VLOOKUP(AQ$1,Index!$B$8:$E$47,2,0)*$D26</f>
        <v>204440.33684211108</v>
      </c>
      <c r="AR26" s="11">
        <f>VLOOKUP(AR$1,Index!$B$8:$E$47,2,0)*$D26</f>
        <v>136293.55789474072</v>
      </c>
      <c r="AS26" s="11">
        <f>VLOOKUP(AS$1,Index!$B$8:$E$47,2,0)*$D26</f>
        <v>68146.77894737036</v>
      </c>
      <c r="AT26" s="11">
        <f>VLOOKUP(AT$1,Index!$B$8:$E$47,2,0)*$D26</f>
        <v>0</v>
      </c>
    </row>
    <row r="27" spans="1:46" hidden="1" x14ac:dyDescent="0.3">
      <c r="A27" t="s">
        <v>31</v>
      </c>
      <c r="B27" t="s">
        <v>32</v>
      </c>
      <c r="D27" s="7">
        <v>1629745.6</v>
      </c>
      <c r="E27" s="7">
        <v>1329529.3</v>
      </c>
      <c r="F27" s="7" t="s">
        <v>3</v>
      </c>
      <c r="G27" s="7" t="s">
        <v>5</v>
      </c>
      <c r="H27">
        <f>VLOOKUP(H$1,Index!$B$8:$E$47,2,0)*$D27</f>
        <v>1629745.6</v>
      </c>
      <c r="I27" s="11">
        <f>VLOOKUP(I$1,Index!$B$8:$E$47,2,0)*$D27</f>
        <v>1586857.5578947358</v>
      </c>
      <c r="J27" s="11">
        <f>VLOOKUP(J$1,Index!$B$8:$E$47,2,0)*$D27</f>
        <v>1543969.5157894713</v>
      </c>
      <c r="K27" s="11">
        <f>VLOOKUP(K$1,Index!$B$8:$E$47,2,0)*$D27</f>
        <v>1501081.4736842185</v>
      </c>
      <c r="L27" s="11">
        <f>VLOOKUP(L$1,Index!$B$8:$E$47,2,0)*$D27</f>
        <v>1458193.4315789542</v>
      </c>
      <c r="M27" s="11">
        <f>VLOOKUP(M$1,Index!$B$8:$E$47,2,0)*$D27</f>
        <v>1415305.3894736897</v>
      </c>
      <c r="N27" s="11">
        <f>VLOOKUP(N$1,Index!$B$8:$E$47,2,0)*$D27</f>
        <v>1372417.3473684255</v>
      </c>
      <c r="O27" s="11">
        <f>VLOOKUP(O$1,Index!$B$8:$E$47,2,0)*$D27</f>
        <v>1329529.305263161</v>
      </c>
      <c r="P27" s="11">
        <f>VLOOKUP(P$1,Index!$B$8:$E$47,2,0)*$D27</f>
        <v>1286641.2631578967</v>
      </c>
      <c r="Q27" s="11">
        <f>VLOOKUP(Q$1,Index!$B$8:$E$47,2,0)*$D27</f>
        <v>1243753.2210526322</v>
      </c>
      <c r="R27" s="11">
        <f>VLOOKUP(R$1,Index!$B$8:$E$47,2,0)*$D27</f>
        <v>1200865.1789473679</v>
      </c>
      <c r="S27" s="11">
        <f>VLOOKUP(S$1,Index!$B$8:$E$47,2,0)*$D27</f>
        <v>1157977.1368421034</v>
      </c>
      <c r="T27" s="11">
        <f>VLOOKUP(T$1,Index!$B$8:$E$47,2,0)*$D27</f>
        <v>1115089.0947368392</v>
      </c>
      <c r="U27" s="11">
        <f>VLOOKUP(U$1,Index!$B$8:$E$47,2,0)*$D27</f>
        <v>1072201.0526315863</v>
      </c>
      <c r="V27" s="11">
        <f>VLOOKUP(V$1,Index!$B$8:$E$47,2,0)*$D27</f>
        <v>1029313.0105263219</v>
      </c>
      <c r="W27" s="11">
        <f>VLOOKUP(W$1,Index!$B$8:$E$47,2,0)*$D27</f>
        <v>986424.96842105757</v>
      </c>
      <c r="X27" s="11">
        <f>VLOOKUP(X$1,Index!$B$8:$E$47,2,0)*$D27</f>
        <v>943536.92631579319</v>
      </c>
      <c r="Y27" s="11">
        <f>VLOOKUP(Y$1,Index!$B$8:$E$47,2,0)*$D27</f>
        <v>900648.88421052881</v>
      </c>
      <c r="Z27" s="11">
        <f>VLOOKUP(Z$1,Index!$B$8:$E$47,2,0)*$D27</f>
        <v>857760.84210526443</v>
      </c>
      <c r="AA27" s="11">
        <f>VLOOKUP(AA$1,Index!$B$8:$E$47,2,0)*$D27</f>
        <v>814872.8</v>
      </c>
      <c r="AB27" s="11">
        <f>VLOOKUP(AB$1,Index!$B$8:$E$47,2,0)*$D27</f>
        <v>771984.75789473567</v>
      </c>
      <c r="AC27" s="11">
        <f>VLOOKUP(AC$1,Index!$B$8:$E$47,2,0)*$D27</f>
        <v>729096.71578947129</v>
      </c>
      <c r="AD27" s="11">
        <f>VLOOKUP(AD$1,Index!$B$8:$E$47,2,0)*$D27</f>
        <v>686208.67368421843</v>
      </c>
      <c r="AE27" s="11">
        <f>VLOOKUP(AE$1,Index!$B$8:$E$47,2,0)*$D27</f>
        <v>643320.63157895405</v>
      </c>
      <c r="AF27" s="11">
        <f>VLOOKUP(AF$1,Index!$B$8:$E$47,2,0)*$D27</f>
        <v>600432.58947368967</v>
      </c>
      <c r="AG27" s="11">
        <f>VLOOKUP(AG$1,Index!$B$8:$E$47,2,0)*$D27</f>
        <v>557544.54736842529</v>
      </c>
      <c r="AH27" s="11">
        <f>VLOOKUP(AH$1,Index!$B$8:$E$47,2,0)*$D27</f>
        <v>514656.50526316097</v>
      </c>
      <c r="AI27" s="11">
        <f>VLOOKUP(AI$1,Index!$B$8:$E$47,2,0)*$D27</f>
        <v>471768.46315789659</v>
      </c>
      <c r="AJ27" s="11">
        <f>VLOOKUP(AJ$1,Index!$B$8:$E$47,2,0)*$D27</f>
        <v>428880.42105263221</v>
      </c>
      <c r="AK27" s="11">
        <f>VLOOKUP(AK$1,Index!$B$8:$E$47,2,0)*$D27</f>
        <v>385992.37894736783</v>
      </c>
      <c r="AL27" s="11">
        <f>VLOOKUP(AL$1,Index!$B$8:$E$47,2,0)*$D27</f>
        <v>343104.33684210345</v>
      </c>
      <c r="AM27" s="11">
        <f>VLOOKUP(AM$1,Index!$B$8:$E$47,2,0)*$D27</f>
        <v>300216.29473683907</v>
      </c>
      <c r="AN27" s="11">
        <f>VLOOKUP(AN$1,Index!$B$8:$E$47,2,0)*$D27</f>
        <v>257328.25263158628</v>
      </c>
      <c r="AO27" s="11">
        <f>VLOOKUP(AO$1,Index!$B$8:$E$47,2,0)*$D27</f>
        <v>214440.2105263219</v>
      </c>
      <c r="AP27" s="11">
        <f>VLOOKUP(AP$1,Index!$B$8:$E$47,2,0)*$D27</f>
        <v>171552.16842105752</v>
      </c>
      <c r="AQ27" s="11">
        <f>VLOOKUP(AQ$1,Index!$B$8:$E$47,2,0)*$D27</f>
        <v>128664.12631579314</v>
      </c>
      <c r="AR27" s="11">
        <f>VLOOKUP(AR$1,Index!$B$8:$E$47,2,0)*$D27</f>
        <v>85776.084210528759</v>
      </c>
      <c r="AS27" s="11">
        <f>VLOOKUP(AS$1,Index!$B$8:$E$47,2,0)*$D27</f>
        <v>42888.04210526438</v>
      </c>
      <c r="AT27" s="11">
        <f>VLOOKUP(AT$1,Index!$B$8:$E$47,2,0)*$D27</f>
        <v>0</v>
      </c>
    </row>
    <row r="28" spans="1:46" hidden="1" x14ac:dyDescent="0.3">
      <c r="A28" t="s">
        <v>31</v>
      </c>
      <c r="B28" t="s">
        <v>33</v>
      </c>
      <c r="D28" s="7">
        <v>1893748.6</v>
      </c>
      <c r="E28" s="7">
        <v>1544900.2</v>
      </c>
      <c r="F28" s="7" t="s">
        <v>3</v>
      </c>
      <c r="G28" s="7" t="s">
        <v>5</v>
      </c>
      <c r="H28">
        <f>VLOOKUP(H$1,Index!$B$8:$E$47,2,0)*$D28</f>
        <v>1893748.6</v>
      </c>
      <c r="I28" s="11">
        <f>VLOOKUP(I$1,Index!$B$8:$E$47,2,0)*$D28</f>
        <v>1843913.1105263145</v>
      </c>
      <c r="J28" s="11">
        <f>VLOOKUP(J$1,Index!$B$8:$E$47,2,0)*$D28</f>
        <v>1794077.6210526288</v>
      </c>
      <c r="K28" s="11">
        <f>VLOOKUP(K$1,Index!$B$8:$E$47,2,0)*$D28</f>
        <v>1744242.1315789567</v>
      </c>
      <c r="L28" s="11">
        <f>VLOOKUP(L$1,Index!$B$8:$E$47,2,0)*$D28</f>
        <v>1694406.6421052711</v>
      </c>
      <c r="M28" s="11">
        <f>VLOOKUP(M$1,Index!$B$8:$E$47,2,0)*$D28</f>
        <v>1644571.1526315855</v>
      </c>
      <c r="N28" s="11">
        <f>VLOOKUP(N$1,Index!$B$8:$E$47,2,0)*$D28</f>
        <v>1594735.6631578999</v>
      </c>
      <c r="O28" s="11">
        <f>VLOOKUP(O$1,Index!$B$8:$E$47,2,0)*$D28</f>
        <v>1544900.1736842142</v>
      </c>
      <c r="P28" s="11">
        <f>VLOOKUP(P$1,Index!$B$8:$E$47,2,0)*$D28</f>
        <v>1495064.6842105286</v>
      </c>
      <c r="Q28" s="11">
        <f>VLOOKUP(Q$1,Index!$B$8:$E$47,2,0)*$D28</f>
        <v>1445229.194736843</v>
      </c>
      <c r="R28" s="11">
        <f>VLOOKUP(R$1,Index!$B$8:$E$47,2,0)*$D28</f>
        <v>1395393.7052631571</v>
      </c>
      <c r="S28" s="11">
        <f>VLOOKUP(S$1,Index!$B$8:$E$47,2,0)*$D28</f>
        <v>1345558.2157894715</v>
      </c>
      <c r="T28" s="11">
        <f>VLOOKUP(T$1,Index!$B$8:$E$47,2,0)*$D28</f>
        <v>1295722.7263157859</v>
      </c>
      <c r="U28" s="11">
        <f>VLOOKUP(U$1,Index!$B$8:$E$47,2,0)*$D28</f>
        <v>1245887.2368421138</v>
      </c>
      <c r="V28" s="11">
        <f>VLOOKUP(V$1,Index!$B$8:$E$47,2,0)*$D28</f>
        <v>1196051.7473684282</v>
      </c>
      <c r="W28" s="11">
        <f>VLOOKUP(W$1,Index!$B$8:$E$47,2,0)*$D28</f>
        <v>1146216.2578947425</v>
      </c>
      <c r="X28" s="11">
        <f>VLOOKUP(X$1,Index!$B$8:$E$47,2,0)*$D28</f>
        <v>1096380.7684210569</v>
      </c>
      <c r="Y28" s="11">
        <f>VLOOKUP(Y$1,Index!$B$8:$E$47,2,0)*$D28</f>
        <v>1046545.2789473713</v>
      </c>
      <c r="Z28" s="11">
        <f>VLOOKUP(Z$1,Index!$B$8:$E$47,2,0)*$D28</f>
        <v>996709.78947368567</v>
      </c>
      <c r="AA28" s="11">
        <f>VLOOKUP(AA$1,Index!$B$8:$E$47,2,0)*$D28</f>
        <v>946874.3</v>
      </c>
      <c r="AB28" s="11">
        <f>VLOOKUP(AB$1,Index!$B$8:$E$47,2,0)*$D28</f>
        <v>897038.81052631442</v>
      </c>
      <c r="AC28" s="11">
        <f>VLOOKUP(AC$1,Index!$B$8:$E$47,2,0)*$D28</f>
        <v>847203.3210526288</v>
      </c>
      <c r="AD28" s="11">
        <f>VLOOKUP(AD$1,Index!$B$8:$E$47,2,0)*$D28</f>
        <v>797367.83157895657</v>
      </c>
      <c r="AE28" s="11">
        <f>VLOOKUP(AE$1,Index!$B$8:$E$47,2,0)*$D28</f>
        <v>747532.34210527095</v>
      </c>
      <c r="AF28" s="11">
        <f>VLOOKUP(AF$1,Index!$B$8:$E$47,2,0)*$D28</f>
        <v>697696.85263158532</v>
      </c>
      <c r="AG28" s="11">
        <f>VLOOKUP(AG$1,Index!$B$8:$E$47,2,0)*$D28</f>
        <v>647861.3631578997</v>
      </c>
      <c r="AH28" s="11">
        <f>VLOOKUP(AH$1,Index!$B$8:$E$47,2,0)*$D28</f>
        <v>598025.87368421408</v>
      </c>
      <c r="AI28" s="11">
        <f>VLOOKUP(AI$1,Index!$B$8:$E$47,2,0)*$D28</f>
        <v>548190.38421052846</v>
      </c>
      <c r="AJ28" s="11">
        <f>VLOOKUP(AJ$1,Index!$B$8:$E$47,2,0)*$D28</f>
        <v>498354.89473684283</v>
      </c>
      <c r="AK28" s="11">
        <f>VLOOKUP(AK$1,Index!$B$8:$E$47,2,0)*$D28</f>
        <v>448519.40526315721</v>
      </c>
      <c r="AL28" s="11">
        <f>VLOOKUP(AL$1,Index!$B$8:$E$47,2,0)*$D28</f>
        <v>398683.91578947159</v>
      </c>
      <c r="AM28" s="11">
        <f>VLOOKUP(AM$1,Index!$B$8:$E$47,2,0)*$D28</f>
        <v>348848.42631578597</v>
      </c>
      <c r="AN28" s="11">
        <f>VLOOKUP(AN$1,Index!$B$8:$E$47,2,0)*$D28</f>
        <v>299012.93684211379</v>
      </c>
      <c r="AO28" s="11">
        <f>VLOOKUP(AO$1,Index!$B$8:$E$47,2,0)*$D28</f>
        <v>249177.44736842814</v>
      </c>
      <c r="AP28" s="11">
        <f>VLOOKUP(AP$1,Index!$B$8:$E$47,2,0)*$D28</f>
        <v>199341.95789474252</v>
      </c>
      <c r="AQ28" s="11">
        <f>VLOOKUP(AQ$1,Index!$B$8:$E$47,2,0)*$D28</f>
        <v>149506.4684210569</v>
      </c>
      <c r="AR28" s="11">
        <f>VLOOKUP(AR$1,Index!$B$8:$E$47,2,0)*$D28</f>
        <v>99670.978947371259</v>
      </c>
      <c r="AS28" s="11">
        <f>VLOOKUP(AS$1,Index!$B$8:$E$47,2,0)*$D28</f>
        <v>49835.489473685629</v>
      </c>
      <c r="AT28" s="11">
        <f>VLOOKUP(AT$1,Index!$B$8:$E$47,2,0)*$D28</f>
        <v>0</v>
      </c>
    </row>
    <row r="29" spans="1:46" hidden="1" x14ac:dyDescent="0.3">
      <c r="A29" t="s">
        <v>31</v>
      </c>
      <c r="B29" t="s">
        <v>11</v>
      </c>
      <c r="D29" s="7">
        <v>2202243.9</v>
      </c>
      <c r="E29" s="7">
        <v>1796567.4</v>
      </c>
      <c r="F29" s="7" t="s">
        <v>3</v>
      </c>
      <c r="G29" s="7" t="s">
        <v>5</v>
      </c>
      <c r="H29">
        <f>VLOOKUP(H$1,Index!$B$8:$E$47,2,0)*$D29</f>
        <v>2202243.9</v>
      </c>
      <c r="I29" s="11">
        <f>VLOOKUP(I$1,Index!$B$8:$E$47,2,0)*$D29</f>
        <v>2144290.1131578931</v>
      </c>
      <c r="J29" s="11">
        <f>VLOOKUP(J$1,Index!$B$8:$E$47,2,0)*$D29</f>
        <v>2086336.326315786</v>
      </c>
      <c r="K29" s="11">
        <f>VLOOKUP(K$1,Index!$B$8:$E$47,2,0)*$D29</f>
        <v>2028382.5394736947</v>
      </c>
      <c r="L29" s="11">
        <f>VLOOKUP(L$1,Index!$B$8:$E$47,2,0)*$D29</f>
        <v>1970428.7526315879</v>
      </c>
      <c r="M29" s="11">
        <f>VLOOKUP(M$1,Index!$B$8:$E$47,2,0)*$D29</f>
        <v>1912474.9657894811</v>
      </c>
      <c r="N29" s="11">
        <f>VLOOKUP(N$1,Index!$B$8:$E$47,2,0)*$D29</f>
        <v>1854521.178947374</v>
      </c>
      <c r="O29" s="11">
        <f>VLOOKUP(O$1,Index!$B$8:$E$47,2,0)*$D29</f>
        <v>1796567.3921052672</v>
      </c>
      <c r="P29" s="11">
        <f>VLOOKUP(P$1,Index!$B$8:$E$47,2,0)*$D29</f>
        <v>1738613.6052631603</v>
      </c>
      <c r="Q29" s="11">
        <f>VLOOKUP(Q$1,Index!$B$8:$E$47,2,0)*$D29</f>
        <v>1680659.8184210535</v>
      </c>
      <c r="R29" s="11">
        <f>VLOOKUP(R$1,Index!$B$8:$E$47,2,0)*$D29</f>
        <v>1622706.0315789464</v>
      </c>
      <c r="S29" s="11">
        <f>VLOOKUP(S$1,Index!$B$8:$E$47,2,0)*$D29</f>
        <v>1564752.2447368396</v>
      </c>
      <c r="T29" s="11">
        <f>VLOOKUP(T$1,Index!$B$8:$E$47,2,0)*$D29</f>
        <v>1506798.4578947327</v>
      </c>
      <c r="U29" s="11">
        <f>VLOOKUP(U$1,Index!$B$8:$E$47,2,0)*$D29</f>
        <v>1448844.6710526415</v>
      </c>
      <c r="V29" s="11">
        <f>VLOOKUP(V$1,Index!$B$8:$E$47,2,0)*$D29</f>
        <v>1390890.8842105344</v>
      </c>
      <c r="W29" s="11">
        <f>VLOOKUP(W$1,Index!$B$8:$E$47,2,0)*$D29</f>
        <v>1332937.0973684276</v>
      </c>
      <c r="X29" s="11">
        <f>VLOOKUP(X$1,Index!$B$8:$E$47,2,0)*$D29</f>
        <v>1274983.3105263207</v>
      </c>
      <c r="Y29" s="11">
        <f>VLOOKUP(Y$1,Index!$B$8:$E$47,2,0)*$D29</f>
        <v>1217029.5236842139</v>
      </c>
      <c r="Z29" s="11">
        <f>VLOOKUP(Z$1,Index!$B$8:$E$47,2,0)*$D29</f>
        <v>1159075.7368421068</v>
      </c>
      <c r="AA29" s="11">
        <f>VLOOKUP(AA$1,Index!$B$8:$E$47,2,0)*$D29</f>
        <v>1101121.95</v>
      </c>
      <c r="AB29" s="11">
        <f>VLOOKUP(AB$1,Index!$B$8:$E$47,2,0)*$D29</f>
        <v>1043168.163157893</v>
      </c>
      <c r="AC29" s="11">
        <f>VLOOKUP(AC$1,Index!$B$8:$E$47,2,0)*$D29</f>
        <v>985214.37631578615</v>
      </c>
      <c r="AD29" s="11">
        <f>VLOOKUP(AD$1,Index!$B$8:$E$47,2,0)*$D29</f>
        <v>927260.58947369491</v>
      </c>
      <c r="AE29" s="11">
        <f>VLOOKUP(AE$1,Index!$B$8:$E$47,2,0)*$D29</f>
        <v>869306.80263158795</v>
      </c>
      <c r="AF29" s="11">
        <f>VLOOKUP(AF$1,Index!$B$8:$E$47,2,0)*$D29</f>
        <v>811353.01578948111</v>
      </c>
      <c r="AG29" s="11">
        <f>VLOOKUP(AG$1,Index!$B$8:$E$47,2,0)*$D29</f>
        <v>753399.22894737415</v>
      </c>
      <c r="AH29" s="11">
        <f>VLOOKUP(AH$1,Index!$B$8:$E$47,2,0)*$D29</f>
        <v>695445.4421052672</v>
      </c>
      <c r="AI29" s="11">
        <f>VLOOKUP(AI$1,Index!$B$8:$E$47,2,0)*$D29</f>
        <v>637491.65526316036</v>
      </c>
      <c r="AJ29" s="11">
        <f>VLOOKUP(AJ$1,Index!$B$8:$E$47,2,0)*$D29</f>
        <v>579537.8684210534</v>
      </c>
      <c r="AK29" s="11">
        <f>VLOOKUP(AK$1,Index!$B$8:$E$47,2,0)*$D29</f>
        <v>521584.0815789465</v>
      </c>
      <c r="AL29" s="11">
        <f>VLOOKUP(AL$1,Index!$B$8:$E$47,2,0)*$D29</f>
        <v>463630.2947368396</v>
      </c>
      <c r="AM29" s="11">
        <f>VLOOKUP(AM$1,Index!$B$8:$E$47,2,0)*$D29</f>
        <v>405676.5078947327</v>
      </c>
      <c r="AN29" s="11">
        <f>VLOOKUP(AN$1,Index!$B$8:$E$47,2,0)*$D29</f>
        <v>347722.72105264146</v>
      </c>
      <c r="AO29" s="11">
        <f>VLOOKUP(AO$1,Index!$B$8:$E$47,2,0)*$D29</f>
        <v>289768.93421053456</v>
      </c>
      <c r="AP29" s="11">
        <f>VLOOKUP(AP$1,Index!$B$8:$E$47,2,0)*$D29</f>
        <v>231815.14736842763</v>
      </c>
      <c r="AQ29" s="11">
        <f>VLOOKUP(AQ$1,Index!$B$8:$E$47,2,0)*$D29</f>
        <v>173861.36052632073</v>
      </c>
      <c r="AR29" s="11">
        <f>VLOOKUP(AR$1,Index!$B$8:$E$47,2,0)*$D29</f>
        <v>115907.57368421381</v>
      </c>
      <c r="AS29" s="11">
        <f>VLOOKUP(AS$1,Index!$B$8:$E$47,2,0)*$D29</f>
        <v>57953.786842106907</v>
      </c>
      <c r="AT29" s="11">
        <f>VLOOKUP(AT$1,Index!$B$8:$E$47,2,0)*$D29</f>
        <v>0</v>
      </c>
    </row>
    <row r="30" spans="1:46" hidden="1" x14ac:dyDescent="0.3">
      <c r="A30" t="s">
        <v>31</v>
      </c>
      <c r="B30" t="s">
        <v>34</v>
      </c>
      <c r="D30" s="7">
        <v>1693881.6</v>
      </c>
      <c r="E30" s="7">
        <v>1381850.8</v>
      </c>
      <c r="F30" s="7" t="s">
        <v>3</v>
      </c>
      <c r="G30" s="7" t="s">
        <v>5</v>
      </c>
      <c r="H30">
        <f>VLOOKUP(H$1,Index!$B$8:$E$47,2,0)*$D30</f>
        <v>1693881.6</v>
      </c>
      <c r="I30" s="11">
        <f>VLOOKUP(I$1,Index!$B$8:$E$47,2,0)*$D30</f>
        <v>1649305.7684210516</v>
      </c>
      <c r="J30" s="11">
        <f>VLOOKUP(J$1,Index!$B$8:$E$47,2,0)*$D30</f>
        <v>1604729.9368421028</v>
      </c>
      <c r="K30" s="11">
        <f>VLOOKUP(K$1,Index!$B$8:$E$47,2,0)*$D30</f>
        <v>1560154.1052631661</v>
      </c>
      <c r="L30" s="11">
        <f>VLOOKUP(L$1,Index!$B$8:$E$47,2,0)*$D30</f>
        <v>1515578.2736842176</v>
      </c>
      <c r="M30" s="11">
        <f>VLOOKUP(M$1,Index!$B$8:$E$47,2,0)*$D30</f>
        <v>1471002.4421052688</v>
      </c>
      <c r="N30" s="11">
        <f>VLOOKUP(N$1,Index!$B$8:$E$47,2,0)*$D30</f>
        <v>1426426.6105263203</v>
      </c>
      <c r="O30" s="11">
        <f>VLOOKUP(O$1,Index!$B$8:$E$47,2,0)*$D30</f>
        <v>1381850.7789473718</v>
      </c>
      <c r="P30" s="11">
        <f>VLOOKUP(P$1,Index!$B$8:$E$47,2,0)*$D30</f>
        <v>1337274.947368423</v>
      </c>
      <c r="Q30" s="11">
        <f>VLOOKUP(Q$1,Index!$B$8:$E$47,2,0)*$D30</f>
        <v>1292699.1157894745</v>
      </c>
      <c r="R30" s="11">
        <f>VLOOKUP(R$1,Index!$B$8:$E$47,2,0)*$D30</f>
        <v>1248123.2842105257</v>
      </c>
      <c r="S30" s="11">
        <f>VLOOKUP(S$1,Index!$B$8:$E$47,2,0)*$D30</f>
        <v>1203547.4526315772</v>
      </c>
      <c r="T30" s="11">
        <f>VLOOKUP(T$1,Index!$B$8:$E$47,2,0)*$D30</f>
        <v>1158971.6210526284</v>
      </c>
      <c r="U30" s="11">
        <f>VLOOKUP(U$1,Index!$B$8:$E$47,2,0)*$D30</f>
        <v>1114395.789473692</v>
      </c>
      <c r="V30" s="11">
        <f>VLOOKUP(V$1,Index!$B$8:$E$47,2,0)*$D30</f>
        <v>1069819.9578947432</v>
      </c>
      <c r="W30" s="11">
        <f>VLOOKUP(W$1,Index!$B$8:$E$47,2,0)*$D30</f>
        <v>1025244.1263157947</v>
      </c>
      <c r="X30" s="11">
        <f>VLOOKUP(X$1,Index!$B$8:$E$47,2,0)*$D30</f>
        <v>980668.294736846</v>
      </c>
      <c r="Y30" s="11">
        <f>VLOOKUP(Y$1,Index!$B$8:$E$47,2,0)*$D30</f>
        <v>936092.46315789735</v>
      </c>
      <c r="Z30" s="11">
        <f>VLOOKUP(Z$1,Index!$B$8:$E$47,2,0)*$D30</f>
        <v>891516.6315789487</v>
      </c>
      <c r="AA30" s="11">
        <f>VLOOKUP(AA$1,Index!$B$8:$E$47,2,0)*$D30</f>
        <v>846940.8</v>
      </c>
      <c r="AB30" s="11">
        <f>VLOOKUP(AB$1,Index!$B$8:$E$47,2,0)*$D30</f>
        <v>802364.9684210514</v>
      </c>
      <c r="AC30" s="11">
        <f>VLOOKUP(AC$1,Index!$B$8:$E$47,2,0)*$D30</f>
        <v>757789.13684210274</v>
      </c>
      <c r="AD30" s="11">
        <f>VLOOKUP(AD$1,Index!$B$8:$E$47,2,0)*$D30</f>
        <v>713213.3052631662</v>
      </c>
      <c r="AE30" s="11">
        <f>VLOOKUP(AE$1,Index!$B$8:$E$47,2,0)*$D30</f>
        <v>668637.47368421755</v>
      </c>
      <c r="AF30" s="11">
        <f>VLOOKUP(AF$1,Index!$B$8:$E$47,2,0)*$D30</f>
        <v>624061.6421052689</v>
      </c>
      <c r="AG30" s="11">
        <f>VLOOKUP(AG$1,Index!$B$8:$E$47,2,0)*$D30</f>
        <v>579485.81052632025</v>
      </c>
      <c r="AH30" s="11">
        <f>VLOOKUP(AH$1,Index!$B$8:$E$47,2,0)*$D30</f>
        <v>534909.97894737159</v>
      </c>
      <c r="AI30" s="11">
        <f>VLOOKUP(AI$1,Index!$B$8:$E$47,2,0)*$D30</f>
        <v>490334.147368423</v>
      </c>
      <c r="AJ30" s="11">
        <f>VLOOKUP(AJ$1,Index!$B$8:$E$47,2,0)*$D30</f>
        <v>445758.31578947435</v>
      </c>
      <c r="AK30" s="11">
        <f>VLOOKUP(AK$1,Index!$B$8:$E$47,2,0)*$D30</f>
        <v>401182.4842105257</v>
      </c>
      <c r="AL30" s="11">
        <f>VLOOKUP(AL$1,Index!$B$8:$E$47,2,0)*$D30</f>
        <v>356606.65263157705</v>
      </c>
      <c r="AM30" s="11">
        <f>VLOOKUP(AM$1,Index!$B$8:$E$47,2,0)*$D30</f>
        <v>312030.82105262845</v>
      </c>
      <c r="AN30" s="11">
        <f>VLOOKUP(AN$1,Index!$B$8:$E$47,2,0)*$D30</f>
        <v>267454.98947369185</v>
      </c>
      <c r="AO30" s="11">
        <f>VLOOKUP(AO$1,Index!$B$8:$E$47,2,0)*$D30</f>
        <v>222879.1578947432</v>
      </c>
      <c r="AP30" s="11">
        <f>VLOOKUP(AP$1,Index!$B$8:$E$47,2,0)*$D30</f>
        <v>178303.32631579455</v>
      </c>
      <c r="AQ30" s="11">
        <f>VLOOKUP(AQ$1,Index!$B$8:$E$47,2,0)*$D30</f>
        <v>133727.49473684593</v>
      </c>
      <c r="AR30" s="11">
        <f>VLOOKUP(AR$1,Index!$B$8:$E$47,2,0)*$D30</f>
        <v>89151.663157897274</v>
      </c>
      <c r="AS30" s="11">
        <f>VLOOKUP(AS$1,Index!$B$8:$E$47,2,0)*$D30</f>
        <v>44575.831578948637</v>
      </c>
      <c r="AT30" s="11">
        <f>VLOOKUP(AT$1,Index!$B$8:$E$47,2,0)*$D30</f>
        <v>0</v>
      </c>
    </row>
    <row r="31" spans="1:46" hidden="1" x14ac:dyDescent="0.3">
      <c r="A31" t="s">
        <v>35</v>
      </c>
      <c r="B31" t="s">
        <v>29</v>
      </c>
      <c r="D31" s="7">
        <v>1041356.9</v>
      </c>
      <c r="E31" s="7">
        <v>849528</v>
      </c>
      <c r="F31" s="7" t="s">
        <v>3</v>
      </c>
      <c r="G31" s="7" t="s">
        <v>5</v>
      </c>
      <c r="H31">
        <f>VLOOKUP(H$1,Index!$B$8:$E$47,2,0)*$D31</f>
        <v>1041356.9</v>
      </c>
      <c r="I31" s="11">
        <f>VLOOKUP(I$1,Index!$B$8:$E$47,2,0)*$D31</f>
        <v>1013952.7710526309</v>
      </c>
      <c r="J31" s="11">
        <f>VLOOKUP(J$1,Index!$B$8:$E$47,2,0)*$D31</f>
        <v>986548.64210526168</v>
      </c>
      <c r="K31" s="11">
        <f>VLOOKUP(K$1,Index!$B$8:$E$47,2,0)*$D31</f>
        <v>959144.51315789984</v>
      </c>
      <c r="L31" s="11">
        <f>VLOOKUP(L$1,Index!$B$8:$E$47,2,0)*$D31</f>
        <v>931740.38421053067</v>
      </c>
      <c r="M31" s="11">
        <f>VLOOKUP(M$1,Index!$B$8:$E$47,2,0)*$D31</f>
        <v>904336.25526316138</v>
      </c>
      <c r="N31" s="11">
        <f>VLOOKUP(N$1,Index!$B$8:$E$47,2,0)*$D31</f>
        <v>876932.12631579221</v>
      </c>
      <c r="O31" s="11">
        <f>VLOOKUP(O$1,Index!$B$8:$E$47,2,0)*$D31</f>
        <v>849527.99736842304</v>
      </c>
      <c r="P31" s="11">
        <f>VLOOKUP(P$1,Index!$B$8:$E$47,2,0)*$D31</f>
        <v>822123.86842105386</v>
      </c>
      <c r="Q31" s="11">
        <f>VLOOKUP(Q$1,Index!$B$8:$E$47,2,0)*$D31</f>
        <v>794719.73947368457</v>
      </c>
      <c r="R31" s="11">
        <f>VLOOKUP(R$1,Index!$B$8:$E$47,2,0)*$D31</f>
        <v>767315.6105263154</v>
      </c>
      <c r="S31" s="11">
        <f>VLOOKUP(S$1,Index!$B$8:$E$47,2,0)*$D31</f>
        <v>739911.48157894623</v>
      </c>
      <c r="T31" s="11">
        <f>VLOOKUP(T$1,Index!$B$8:$E$47,2,0)*$D31</f>
        <v>712507.35263157706</v>
      </c>
      <c r="U31" s="11">
        <f>VLOOKUP(U$1,Index!$B$8:$E$47,2,0)*$D31</f>
        <v>685103.22368421522</v>
      </c>
      <c r="V31" s="11">
        <f>VLOOKUP(V$1,Index!$B$8:$E$47,2,0)*$D31</f>
        <v>657699.09473684605</v>
      </c>
      <c r="W31" s="11">
        <f>VLOOKUP(W$1,Index!$B$8:$E$47,2,0)*$D31</f>
        <v>630294.96578947676</v>
      </c>
      <c r="X31" s="11">
        <f>VLOOKUP(X$1,Index!$B$8:$E$47,2,0)*$D31</f>
        <v>602890.83684210759</v>
      </c>
      <c r="Y31" s="11">
        <f>VLOOKUP(Y$1,Index!$B$8:$E$47,2,0)*$D31</f>
        <v>575486.70789473841</v>
      </c>
      <c r="Z31" s="11">
        <f>VLOOKUP(Z$1,Index!$B$8:$E$47,2,0)*$D31</f>
        <v>548082.57894736924</v>
      </c>
      <c r="AA31" s="11">
        <f>VLOOKUP(AA$1,Index!$B$8:$E$47,2,0)*$D31</f>
        <v>520678.45</v>
      </c>
      <c r="AB31" s="11">
        <f>VLOOKUP(AB$1,Index!$B$8:$E$47,2,0)*$D31</f>
        <v>493274.32105263084</v>
      </c>
      <c r="AC31" s="11">
        <f>VLOOKUP(AC$1,Index!$B$8:$E$47,2,0)*$D31</f>
        <v>465870.19210526161</v>
      </c>
      <c r="AD31" s="11">
        <f>VLOOKUP(AD$1,Index!$B$8:$E$47,2,0)*$D31</f>
        <v>438466.06315789983</v>
      </c>
      <c r="AE31" s="11">
        <f>VLOOKUP(AE$1,Index!$B$8:$E$47,2,0)*$D31</f>
        <v>411061.9342105306</v>
      </c>
      <c r="AF31" s="11">
        <f>VLOOKUP(AF$1,Index!$B$8:$E$47,2,0)*$D31</f>
        <v>383657.80526316143</v>
      </c>
      <c r="AG31" s="11">
        <f>VLOOKUP(AG$1,Index!$B$8:$E$47,2,0)*$D31</f>
        <v>356253.6763157922</v>
      </c>
      <c r="AH31" s="11">
        <f>VLOOKUP(AH$1,Index!$B$8:$E$47,2,0)*$D31</f>
        <v>328849.54736842302</v>
      </c>
      <c r="AI31" s="11">
        <f>VLOOKUP(AI$1,Index!$B$8:$E$47,2,0)*$D31</f>
        <v>301445.41842105379</v>
      </c>
      <c r="AJ31" s="11">
        <f>VLOOKUP(AJ$1,Index!$B$8:$E$47,2,0)*$D31</f>
        <v>274041.28947368462</v>
      </c>
      <c r="AK31" s="11">
        <f>VLOOKUP(AK$1,Index!$B$8:$E$47,2,0)*$D31</f>
        <v>246637.16052631542</v>
      </c>
      <c r="AL31" s="11">
        <f>VLOOKUP(AL$1,Index!$B$8:$E$47,2,0)*$D31</f>
        <v>219233.03157894622</v>
      </c>
      <c r="AM31" s="11">
        <f>VLOOKUP(AM$1,Index!$B$8:$E$47,2,0)*$D31</f>
        <v>191828.90263157702</v>
      </c>
      <c r="AN31" s="11">
        <f>VLOOKUP(AN$1,Index!$B$8:$E$47,2,0)*$D31</f>
        <v>164424.77368421521</v>
      </c>
      <c r="AO31" s="11">
        <f>VLOOKUP(AO$1,Index!$B$8:$E$47,2,0)*$D31</f>
        <v>137020.64473684601</v>
      </c>
      <c r="AP31" s="11">
        <f>VLOOKUP(AP$1,Index!$B$8:$E$47,2,0)*$D31</f>
        <v>109616.51578947681</v>
      </c>
      <c r="AQ31" s="11">
        <f>VLOOKUP(AQ$1,Index!$B$8:$E$47,2,0)*$D31</f>
        <v>82212.386842107604</v>
      </c>
      <c r="AR31" s="11">
        <f>VLOOKUP(AR$1,Index!$B$8:$E$47,2,0)*$D31</f>
        <v>54808.257894738403</v>
      </c>
      <c r="AS31" s="11">
        <f>VLOOKUP(AS$1,Index!$B$8:$E$47,2,0)*$D31</f>
        <v>27404.128947369201</v>
      </c>
      <c r="AT31" s="11">
        <f>VLOOKUP(AT$1,Index!$B$8:$E$47,2,0)*$D31</f>
        <v>0</v>
      </c>
    </row>
    <row r="32" spans="1:46" hidden="1" x14ac:dyDescent="0.3">
      <c r="A32" t="s">
        <v>35</v>
      </c>
      <c r="B32" t="s">
        <v>30</v>
      </c>
      <c r="D32" s="7">
        <v>1440204.8</v>
      </c>
      <c r="E32" s="7">
        <v>1174903.8999999999</v>
      </c>
      <c r="F32" s="7" t="s">
        <v>3</v>
      </c>
      <c r="G32" s="7" t="s">
        <v>5</v>
      </c>
      <c r="H32">
        <f>VLOOKUP(H$1,Index!$B$8:$E$47,2,0)*$D32</f>
        <v>1440204.8</v>
      </c>
      <c r="I32" s="11">
        <f>VLOOKUP(I$1,Index!$B$8:$E$47,2,0)*$D32</f>
        <v>1402304.6736842096</v>
      </c>
      <c r="J32" s="11">
        <f>VLOOKUP(J$1,Index!$B$8:$E$47,2,0)*$D32</f>
        <v>1364404.5473684189</v>
      </c>
      <c r="K32" s="11">
        <f>VLOOKUP(K$1,Index!$B$8:$E$47,2,0)*$D32</f>
        <v>1326504.4210526387</v>
      </c>
      <c r="L32" s="11">
        <f>VLOOKUP(L$1,Index!$B$8:$E$47,2,0)*$D32</f>
        <v>1288604.294736848</v>
      </c>
      <c r="M32" s="11">
        <f>VLOOKUP(M$1,Index!$B$8:$E$47,2,0)*$D32</f>
        <v>1250704.1684210575</v>
      </c>
      <c r="N32" s="11">
        <f>VLOOKUP(N$1,Index!$B$8:$E$47,2,0)*$D32</f>
        <v>1212804.0421052671</v>
      </c>
      <c r="O32" s="11">
        <f>VLOOKUP(O$1,Index!$B$8:$E$47,2,0)*$D32</f>
        <v>1174903.9157894764</v>
      </c>
      <c r="P32" s="11">
        <f>VLOOKUP(P$1,Index!$B$8:$E$47,2,0)*$D32</f>
        <v>1137003.7894736859</v>
      </c>
      <c r="Q32" s="11">
        <f>VLOOKUP(Q$1,Index!$B$8:$E$47,2,0)*$D32</f>
        <v>1099103.6631578952</v>
      </c>
      <c r="R32" s="11">
        <f>VLOOKUP(R$1,Index!$B$8:$E$47,2,0)*$D32</f>
        <v>1061203.5368421047</v>
      </c>
      <c r="S32" s="11">
        <f>VLOOKUP(S$1,Index!$B$8:$E$47,2,0)*$D32</f>
        <v>1023303.4105263142</v>
      </c>
      <c r="T32" s="11">
        <f>VLOOKUP(T$1,Index!$B$8:$E$47,2,0)*$D32</f>
        <v>985403.28421052371</v>
      </c>
      <c r="U32" s="11">
        <f>VLOOKUP(U$1,Index!$B$8:$E$47,2,0)*$D32</f>
        <v>947503.15789474337</v>
      </c>
      <c r="V32" s="11">
        <f>VLOOKUP(V$1,Index!$B$8:$E$47,2,0)*$D32</f>
        <v>909603.0315789528</v>
      </c>
      <c r="W32" s="11">
        <f>VLOOKUP(W$1,Index!$B$8:$E$47,2,0)*$D32</f>
        <v>871702.90526316222</v>
      </c>
      <c r="X32" s="11">
        <f>VLOOKUP(X$1,Index!$B$8:$E$47,2,0)*$D32</f>
        <v>833802.77894737164</v>
      </c>
      <c r="Y32" s="11">
        <f>VLOOKUP(Y$1,Index!$B$8:$E$47,2,0)*$D32</f>
        <v>795902.65263158118</v>
      </c>
      <c r="Z32" s="11">
        <f>VLOOKUP(Z$1,Index!$B$8:$E$47,2,0)*$D32</f>
        <v>758002.5263157906</v>
      </c>
      <c r="AA32" s="11">
        <f>VLOOKUP(AA$1,Index!$B$8:$E$47,2,0)*$D32</f>
        <v>720102.40000000002</v>
      </c>
      <c r="AB32" s="11">
        <f>VLOOKUP(AB$1,Index!$B$8:$E$47,2,0)*$D32</f>
        <v>682202.27368420945</v>
      </c>
      <c r="AC32" s="11">
        <f>VLOOKUP(AC$1,Index!$B$8:$E$47,2,0)*$D32</f>
        <v>644302.14736841887</v>
      </c>
      <c r="AD32" s="11">
        <f>VLOOKUP(AD$1,Index!$B$8:$E$47,2,0)*$D32</f>
        <v>606402.02105263865</v>
      </c>
      <c r="AE32" s="11">
        <f>VLOOKUP(AE$1,Index!$B$8:$E$47,2,0)*$D32</f>
        <v>568501.89473684807</v>
      </c>
      <c r="AF32" s="11">
        <f>VLOOKUP(AF$1,Index!$B$8:$E$47,2,0)*$D32</f>
        <v>530601.7684210575</v>
      </c>
      <c r="AG32" s="11">
        <f>VLOOKUP(AG$1,Index!$B$8:$E$47,2,0)*$D32</f>
        <v>492701.64210526692</v>
      </c>
      <c r="AH32" s="11">
        <f>VLOOKUP(AH$1,Index!$B$8:$E$47,2,0)*$D32</f>
        <v>454801.5157894764</v>
      </c>
      <c r="AI32" s="11">
        <f>VLOOKUP(AI$1,Index!$B$8:$E$47,2,0)*$D32</f>
        <v>416901.38947368582</v>
      </c>
      <c r="AJ32" s="11">
        <f>VLOOKUP(AJ$1,Index!$B$8:$E$47,2,0)*$D32</f>
        <v>379001.2631578953</v>
      </c>
      <c r="AK32" s="11">
        <f>VLOOKUP(AK$1,Index!$B$8:$E$47,2,0)*$D32</f>
        <v>341101.13684210472</v>
      </c>
      <c r="AL32" s="11">
        <f>VLOOKUP(AL$1,Index!$B$8:$E$47,2,0)*$D32</f>
        <v>303201.0105263142</v>
      </c>
      <c r="AM32" s="11">
        <f>VLOOKUP(AM$1,Index!$B$8:$E$47,2,0)*$D32</f>
        <v>265300.88421052363</v>
      </c>
      <c r="AN32" s="11">
        <f>VLOOKUP(AN$1,Index!$B$8:$E$47,2,0)*$D32</f>
        <v>227400.75789474332</v>
      </c>
      <c r="AO32" s="11">
        <f>VLOOKUP(AO$1,Index!$B$8:$E$47,2,0)*$D32</f>
        <v>189500.63157895277</v>
      </c>
      <c r="AP32" s="11">
        <f>VLOOKUP(AP$1,Index!$B$8:$E$47,2,0)*$D32</f>
        <v>151600.50526316219</v>
      </c>
      <c r="AQ32" s="11">
        <f>VLOOKUP(AQ$1,Index!$B$8:$E$47,2,0)*$D32</f>
        <v>113700.37894737166</v>
      </c>
      <c r="AR32" s="11">
        <f>VLOOKUP(AR$1,Index!$B$8:$E$47,2,0)*$D32</f>
        <v>75800.252631581097</v>
      </c>
      <c r="AS32" s="11">
        <f>VLOOKUP(AS$1,Index!$B$8:$E$47,2,0)*$D32</f>
        <v>37900.126315790549</v>
      </c>
      <c r="AT32" s="11">
        <f>VLOOKUP(AT$1,Index!$B$8:$E$47,2,0)*$D32</f>
        <v>0</v>
      </c>
    </row>
    <row r="33" spans="1:46" hidden="1" x14ac:dyDescent="0.3">
      <c r="A33" t="s">
        <v>46</v>
      </c>
      <c r="B33" t="s">
        <v>29</v>
      </c>
      <c r="D33" s="7">
        <v>92.2</v>
      </c>
      <c r="E33" s="7">
        <v>75.2</v>
      </c>
      <c r="F33" s="7" t="s">
        <v>3</v>
      </c>
      <c r="G33" s="7" t="s">
        <v>5</v>
      </c>
      <c r="H33">
        <f>VLOOKUP(H$1,Index!$B$8:$E$47,2,0)*$D33</f>
        <v>92.2</v>
      </c>
      <c r="I33" s="11">
        <f>VLOOKUP(I$1,Index!$B$8:$E$47,2,0)*$D33</f>
        <v>89.773684210526255</v>
      </c>
      <c r="J33" s="11">
        <f>VLOOKUP(J$1,Index!$B$8:$E$47,2,0)*$D33</f>
        <v>87.347368421052494</v>
      </c>
      <c r="K33" s="11">
        <f>VLOOKUP(K$1,Index!$B$8:$E$47,2,0)*$D33</f>
        <v>84.9210526315794</v>
      </c>
      <c r="L33" s="11">
        <f>VLOOKUP(L$1,Index!$B$8:$E$47,2,0)*$D33</f>
        <v>82.494736842105638</v>
      </c>
      <c r="M33" s="11">
        <f>VLOOKUP(M$1,Index!$B$8:$E$47,2,0)*$D33</f>
        <v>80.068421052631891</v>
      </c>
      <c r="N33" s="11">
        <f>VLOOKUP(N$1,Index!$B$8:$E$47,2,0)*$D33</f>
        <v>77.642105263158143</v>
      </c>
      <c r="O33" s="11">
        <f>VLOOKUP(O$1,Index!$B$8:$E$47,2,0)*$D33</f>
        <v>75.215789473684382</v>
      </c>
      <c r="P33" s="11">
        <f>VLOOKUP(P$1,Index!$B$8:$E$47,2,0)*$D33</f>
        <v>72.789473684210634</v>
      </c>
      <c r="Q33" s="11">
        <f>VLOOKUP(Q$1,Index!$B$8:$E$47,2,0)*$D33</f>
        <v>70.363157894736872</v>
      </c>
      <c r="R33" s="11">
        <f>VLOOKUP(R$1,Index!$B$8:$E$47,2,0)*$D33</f>
        <v>67.936842105263125</v>
      </c>
      <c r="S33" s="11">
        <f>VLOOKUP(S$1,Index!$B$8:$E$47,2,0)*$D33</f>
        <v>65.510526315789377</v>
      </c>
      <c r="T33" s="11">
        <f>VLOOKUP(T$1,Index!$B$8:$E$47,2,0)*$D33</f>
        <v>63.084210526315616</v>
      </c>
      <c r="U33" s="11">
        <f>VLOOKUP(U$1,Index!$B$8:$E$47,2,0)*$D33</f>
        <v>60.657894736842522</v>
      </c>
      <c r="V33" s="11">
        <f>VLOOKUP(V$1,Index!$B$8:$E$47,2,0)*$D33</f>
        <v>58.231578947368767</v>
      </c>
      <c r="W33" s="11">
        <f>VLOOKUP(W$1,Index!$B$8:$E$47,2,0)*$D33</f>
        <v>55.805263157895013</v>
      </c>
      <c r="X33" s="11">
        <f>VLOOKUP(X$1,Index!$B$8:$E$47,2,0)*$D33</f>
        <v>53.378947368421258</v>
      </c>
      <c r="Y33" s="11">
        <f>VLOOKUP(Y$1,Index!$B$8:$E$47,2,0)*$D33</f>
        <v>50.952631578947511</v>
      </c>
      <c r="Z33" s="11">
        <f>VLOOKUP(Z$1,Index!$B$8:$E$47,2,0)*$D33</f>
        <v>48.526315789473756</v>
      </c>
      <c r="AA33" s="11">
        <f>VLOOKUP(AA$1,Index!$B$8:$E$47,2,0)*$D33</f>
        <v>46.1</v>
      </c>
      <c r="AB33" s="11">
        <f>VLOOKUP(AB$1,Index!$B$8:$E$47,2,0)*$D33</f>
        <v>43.673684210526247</v>
      </c>
      <c r="AC33" s="11">
        <f>VLOOKUP(AC$1,Index!$B$8:$E$47,2,0)*$D33</f>
        <v>41.247368421052492</v>
      </c>
      <c r="AD33" s="11">
        <f>VLOOKUP(AD$1,Index!$B$8:$E$47,2,0)*$D33</f>
        <v>38.821052631579398</v>
      </c>
      <c r="AE33" s="11">
        <f>VLOOKUP(AE$1,Index!$B$8:$E$47,2,0)*$D33</f>
        <v>36.394736842105644</v>
      </c>
      <c r="AF33" s="11">
        <f>VLOOKUP(AF$1,Index!$B$8:$E$47,2,0)*$D33</f>
        <v>33.968421052631889</v>
      </c>
      <c r="AG33" s="11">
        <f>VLOOKUP(AG$1,Index!$B$8:$E$47,2,0)*$D33</f>
        <v>31.542105263158138</v>
      </c>
      <c r="AH33" s="11">
        <f>VLOOKUP(AH$1,Index!$B$8:$E$47,2,0)*$D33</f>
        <v>29.115789473684384</v>
      </c>
      <c r="AI33" s="11">
        <f>VLOOKUP(AI$1,Index!$B$8:$E$47,2,0)*$D33</f>
        <v>26.689473684210629</v>
      </c>
      <c r="AJ33" s="11">
        <f>VLOOKUP(AJ$1,Index!$B$8:$E$47,2,0)*$D33</f>
        <v>24.263157894736878</v>
      </c>
      <c r="AK33" s="11">
        <f>VLOOKUP(AK$1,Index!$B$8:$E$47,2,0)*$D33</f>
        <v>21.836842105263123</v>
      </c>
      <c r="AL33" s="11">
        <f>VLOOKUP(AL$1,Index!$B$8:$E$47,2,0)*$D33</f>
        <v>19.410526315789372</v>
      </c>
      <c r="AM33" s="11">
        <f>VLOOKUP(AM$1,Index!$B$8:$E$47,2,0)*$D33</f>
        <v>16.984210526315618</v>
      </c>
      <c r="AN33" s="11">
        <f>VLOOKUP(AN$1,Index!$B$8:$E$47,2,0)*$D33</f>
        <v>14.557894736842519</v>
      </c>
      <c r="AO33" s="11">
        <f>VLOOKUP(AO$1,Index!$B$8:$E$47,2,0)*$D33</f>
        <v>12.131578947368766</v>
      </c>
      <c r="AP33" s="11">
        <f>VLOOKUP(AP$1,Index!$B$8:$E$47,2,0)*$D33</f>
        <v>9.705263157895013</v>
      </c>
      <c r="AQ33" s="11">
        <f>VLOOKUP(AQ$1,Index!$B$8:$E$47,2,0)*$D33</f>
        <v>7.2789473684212593</v>
      </c>
      <c r="AR33" s="11">
        <f>VLOOKUP(AR$1,Index!$B$8:$E$47,2,0)*$D33</f>
        <v>4.8526315789475065</v>
      </c>
      <c r="AS33" s="11">
        <f>VLOOKUP(AS$1,Index!$B$8:$E$47,2,0)*$D33</f>
        <v>2.4263157894737533</v>
      </c>
      <c r="AT33" s="11">
        <f>VLOOKUP(AT$1,Index!$B$8:$E$47,2,0)*$D33</f>
        <v>0</v>
      </c>
    </row>
    <row r="34" spans="1:46" hidden="1" x14ac:dyDescent="0.3">
      <c r="A34" t="s">
        <v>36</v>
      </c>
      <c r="B34" t="s">
        <v>14</v>
      </c>
      <c r="D34" s="7">
        <v>327</v>
      </c>
      <c r="E34" s="7">
        <v>266.8</v>
      </c>
      <c r="F34" s="7" t="s">
        <v>3</v>
      </c>
      <c r="G34" s="7" t="s">
        <v>5</v>
      </c>
      <c r="H34">
        <f>VLOOKUP(H$1,Index!$B$8:$E$47,2,0)*$D34</f>
        <v>327</v>
      </c>
      <c r="I34" s="11">
        <f>VLOOKUP(I$1,Index!$B$8:$E$47,2,0)*$D34</f>
        <v>318.39473684210503</v>
      </c>
      <c r="J34" s="11">
        <f>VLOOKUP(J$1,Index!$B$8:$E$47,2,0)*$D34</f>
        <v>309.78947368421007</v>
      </c>
      <c r="K34" s="11">
        <f>VLOOKUP(K$1,Index!$B$8:$E$47,2,0)*$D34</f>
        <v>301.18421052631737</v>
      </c>
      <c r="L34" s="11">
        <f>VLOOKUP(L$1,Index!$B$8:$E$47,2,0)*$D34</f>
        <v>292.5789473684224</v>
      </c>
      <c r="M34" s="11">
        <f>VLOOKUP(M$1,Index!$B$8:$E$47,2,0)*$D34</f>
        <v>283.97368421052744</v>
      </c>
      <c r="N34" s="11">
        <f>VLOOKUP(N$1,Index!$B$8:$E$47,2,0)*$D34</f>
        <v>275.36842105263241</v>
      </c>
      <c r="O34" s="11">
        <f>VLOOKUP(O$1,Index!$B$8:$E$47,2,0)*$D34</f>
        <v>266.76315789473745</v>
      </c>
      <c r="P34" s="11">
        <f>VLOOKUP(P$1,Index!$B$8:$E$47,2,0)*$D34</f>
        <v>258.15789473684248</v>
      </c>
      <c r="Q34" s="11">
        <f>VLOOKUP(Q$1,Index!$B$8:$E$47,2,0)*$D34</f>
        <v>249.55263157894748</v>
      </c>
      <c r="R34" s="11">
        <f>VLOOKUP(R$1,Index!$B$8:$E$47,2,0)*$D34</f>
        <v>240.94736842105252</v>
      </c>
      <c r="S34" s="11">
        <f>VLOOKUP(S$1,Index!$B$8:$E$47,2,0)*$D34</f>
        <v>232.34210526315752</v>
      </c>
      <c r="T34" s="11">
        <f>VLOOKUP(T$1,Index!$B$8:$E$47,2,0)*$D34</f>
        <v>223.73684210526255</v>
      </c>
      <c r="U34" s="11">
        <f>VLOOKUP(U$1,Index!$B$8:$E$47,2,0)*$D34</f>
        <v>215.13157894736989</v>
      </c>
      <c r="V34" s="11">
        <f>VLOOKUP(V$1,Index!$B$8:$E$47,2,0)*$D34</f>
        <v>206.52631578947489</v>
      </c>
      <c r="W34" s="11">
        <f>VLOOKUP(W$1,Index!$B$8:$E$47,2,0)*$D34</f>
        <v>197.92105263157993</v>
      </c>
      <c r="X34" s="11">
        <f>VLOOKUP(X$1,Index!$B$8:$E$47,2,0)*$D34</f>
        <v>189.31578947368496</v>
      </c>
      <c r="Y34" s="11">
        <f>VLOOKUP(Y$1,Index!$B$8:$E$47,2,0)*$D34</f>
        <v>180.71052631578996</v>
      </c>
      <c r="Z34" s="11">
        <f>VLOOKUP(Z$1,Index!$B$8:$E$47,2,0)*$D34</f>
        <v>172.10526315789497</v>
      </c>
      <c r="AA34" s="11">
        <f>VLOOKUP(AA$1,Index!$B$8:$E$47,2,0)*$D34</f>
        <v>163.5</v>
      </c>
      <c r="AB34" s="11">
        <f>VLOOKUP(AB$1,Index!$B$8:$E$47,2,0)*$D34</f>
        <v>154.89473684210503</v>
      </c>
      <c r="AC34" s="11">
        <f>VLOOKUP(AC$1,Index!$B$8:$E$47,2,0)*$D34</f>
        <v>146.28947368421004</v>
      </c>
      <c r="AD34" s="11">
        <f>VLOOKUP(AD$1,Index!$B$8:$E$47,2,0)*$D34</f>
        <v>137.68421052631737</v>
      </c>
      <c r="AE34" s="11">
        <f>VLOOKUP(AE$1,Index!$B$8:$E$47,2,0)*$D34</f>
        <v>129.0789473684224</v>
      </c>
      <c r="AF34" s="11">
        <f>VLOOKUP(AF$1,Index!$B$8:$E$47,2,0)*$D34</f>
        <v>120.47368421052741</v>
      </c>
      <c r="AG34" s="11">
        <f>VLOOKUP(AG$1,Index!$B$8:$E$47,2,0)*$D34</f>
        <v>111.86842105263244</v>
      </c>
      <c r="AH34" s="11">
        <f>VLOOKUP(AH$1,Index!$B$8:$E$47,2,0)*$D34</f>
        <v>103.26315789473745</v>
      </c>
      <c r="AI34" s="11">
        <f>VLOOKUP(AI$1,Index!$B$8:$E$47,2,0)*$D34</f>
        <v>94.657894736842479</v>
      </c>
      <c r="AJ34" s="11">
        <f>VLOOKUP(AJ$1,Index!$B$8:$E$47,2,0)*$D34</f>
        <v>86.052631578947484</v>
      </c>
      <c r="AK34" s="11">
        <f>VLOOKUP(AK$1,Index!$B$8:$E$47,2,0)*$D34</f>
        <v>77.447368421052516</v>
      </c>
      <c r="AL34" s="11">
        <f>VLOOKUP(AL$1,Index!$B$8:$E$47,2,0)*$D34</f>
        <v>68.842105263157521</v>
      </c>
      <c r="AM34" s="11">
        <f>VLOOKUP(AM$1,Index!$B$8:$E$47,2,0)*$D34</f>
        <v>60.236842105262546</v>
      </c>
      <c r="AN34" s="11">
        <f>VLOOKUP(AN$1,Index!$B$8:$E$47,2,0)*$D34</f>
        <v>51.631578947369889</v>
      </c>
      <c r="AO34" s="11">
        <f>VLOOKUP(AO$1,Index!$B$8:$E$47,2,0)*$D34</f>
        <v>43.026315789474907</v>
      </c>
      <c r="AP34" s="11">
        <f>VLOOKUP(AP$1,Index!$B$8:$E$47,2,0)*$D34</f>
        <v>34.421052631579926</v>
      </c>
      <c r="AQ34" s="11">
        <f>VLOOKUP(AQ$1,Index!$B$8:$E$47,2,0)*$D34</f>
        <v>25.815789473684944</v>
      </c>
      <c r="AR34" s="11">
        <f>VLOOKUP(AR$1,Index!$B$8:$E$47,2,0)*$D34</f>
        <v>17.210526315789963</v>
      </c>
      <c r="AS34" s="11">
        <f>VLOOKUP(AS$1,Index!$B$8:$E$47,2,0)*$D34</f>
        <v>8.6052631578949814</v>
      </c>
      <c r="AT34" s="11">
        <f>VLOOKUP(AT$1,Index!$B$8:$E$47,2,0)*$D34</f>
        <v>0</v>
      </c>
    </row>
    <row r="35" spans="1:46" hidden="1" x14ac:dyDescent="0.3">
      <c r="A35" t="s">
        <v>36</v>
      </c>
      <c r="B35" t="s">
        <v>37</v>
      </c>
      <c r="D35" s="7">
        <v>80.900000000000006</v>
      </c>
      <c r="E35" s="7">
        <v>66</v>
      </c>
      <c r="F35" s="7" t="s">
        <v>3</v>
      </c>
      <c r="G35" s="7" t="s">
        <v>5</v>
      </c>
      <c r="H35">
        <f>VLOOKUP(H$1,Index!$B$8:$E$47,2,0)*$D35</f>
        <v>80.900000000000006</v>
      </c>
      <c r="I35" s="11">
        <f>VLOOKUP(I$1,Index!$B$8:$E$47,2,0)*$D35</f>
        <v>78.771052631578897</v>
      </c>
      <c r="J35" s="11">
        <f>VLOOKUP(J$1,Index!$B$8:$E$47,2,0)*$D35</f>
        <v>76.642105263157774</v>
      </c>
      <c r="K35" s="11">
        <f>VLOOKUP(K$1,Index!$B$8:$E$47,2,0)*$D35</f>
        <v>74.513157894737247</v>
      </c>
      <c r="L35" s="11">
        <f>VLOOKUP(L$1,Index!$B$8:$E$47,2,0)*$D35</f>
        <v>72.384210526316124</v>
      </c>
      <c r="M35" s="11">
        <f>VLOOKUP(M$1,Index!$B$8:$E$47,2,0)*$D35</f>
        <v>70.255263157895016</v>
      </c>
      <c r="N35" s="11">
        <f>VLOOKUP(N$1,Index!$B$8:$E$47,2,0)*$D35</f>
        <v>68.126315789473907</v>
      </c>
      <c r="O35" s="11">
        <f>VLOOKUP(O$1,Index!$B$8:$E$47,2,0)*$D35</f>
        <v>65.997368421052784</v>
      </c>
      <c r="P35" s="11">
        <f>VLOOKUP(P$1,Index!$B$8:$E$47,2,0)*$D35</f>
        <v>63.868421052631675</v>
      </c>
      <c r="Q35" s="11">
        <f>VLOOKUP(Q$1,Index!$B$8:$E$47,2,0)*$D35</f>
        <v>61.739473684210559</v>
      </c>
      <c r="R35" s="11">
        <f>VLOOKUP(R$1,Index!$B$8:$E$47,2,0)*$D35</f>
        <v>59.61052631578945</v>
      </c>
      <c r="S35" s="11">
        <f>VLOOKUP(S$1,Index!$B$8:$E$47,2,0)*$D35</f>
        <v>57.481578947368334</v>
      </c>
      <c r="T35" s="11">
        <f>VLOOKUP(T$1,Index!$B$8:$E$47,2,0)*$D35</f>
        <v>55.352631578947218</v>
      </c>
      <c r="U35" s="11">
        <f>VLOOKUP(U$1,Index!$B$8:$E$47,2,0)*$D35</f>
        <v>53.223684210526685</v>
      </c>
      <c r="V35" s="11">
        <f>VLOOKUP(V$1,Index!$B$8:$E$47,2,0)*$D35</f>
        <v>51.094736842105569</v>
      </c>
      <c r="W35" s="11">
        <f>VLOOKUP(W$1,Index!$B$8:$E$47,2,0)*$D35</f>
        <v>48.965789473684453</v>
      </c>
      <c r="X35" s="11">
        <f>VLOOKUP(X$1,Index!$B$8:$E$47,2,0)*$D35</f>
        <v>46.836842105263344</v>
      </c>
      <c r="Y35" s="11">
        <f>VLOOKUP(Y$1,Index!$B$8:$E$47,2,0)*$D35</f>
        <v>44.707894736842228</v>
      </c>
      <c r="Z35" s="11">
        <f>VLOOKUP(Z$1,Index!$B$8:$E$47,2,0)*$D35</f>
        <v>42.578947368421119</v>
      </c>
      <c r="AA35" s="11">
        <f>VLOOKUP(AA$1,Index!$B$8:$E$47,2,0)*$D35</f>
        <v>40.450000000000003</v>
      </c>
      <c r="AB35" s="11">
        <f>VLOOKUP(AB$1,Index!$B$8:$E$47,2,0)*$D35</f>
        <v>38.321052631578887</v>
      </c>
      <c r="AC35" s="11">
        <f>VLOOKUP(AC$1,Index!$B$8:$E$47,2,0)*$D35</f>
        <v>36.192105263157778</v>
      </c>
      <c r="AD35" s="11">
        <f>VLOOKUP(AD$1,Index!$B$8:$E$47,2,0)*$D35</f>
        <v>34.063157894737238</v>
      </c>
      <c r="AE35" s="11">
        <f>VLOOKUP(AE$1,Index!$B$8:$E$47,2,0)*$D35</f>
        <v>31.934210526316125</v>
      </c>
      <c r="AF35" s="11">
        <f>VLOOKUP(AF$1,Index!$B$8:$E$47,2,0)*$D35</f>
        <v>29.805263157895013</v>
      </c>
      <c r="AG35" s="11">
        <f>VLOOKUP(AG$1,Index!$B$8:$E$47,2,0)*$D35</f>
        <v>27.676315789473897</v>
      </c>
      <c r="AH35" s="11">
        <f>VLOOKUP(AH$1,Index!$B$8:$E$47,2,0)*$D35</f>
        <v>25.547368421052784</v>
      </c>
      <c r="AI35" s="11">
        <f>VLOOKUP(AI$1,Index!$B$8:$E$47,2,0)*$D35</f>
        <v>23.418421052631672</v>
      </c>
      <c r="AJ35" s="11">
        <f>VLOOKUP(AJ$1,Index!$B$8:$E$47,2,0)*$D35</f>
        <v>21.289473684210559</v>
      </c>
      <c r="AK35" s="11">
        <f>VLOOKUP(AK$1,Index!$B$8:$E$47,2,0)*$D35</f>
        <v>19.160526315789443</v>
      </c>
      <c r="AL35" s="11">
        <f>VLOOKUP(AL$1,Index!$B$8:$E$47,2,0)*$D35</f>
        <v>17.031578947368331</v>
      </c>
      <c r="AM35" s="11">
        <f>VLOOKUP(AM$1,Index!$B$8:$E$47,2,0)*$D35</f>
        <v>14.902631578947219</v>
      </c>
      <c r="AN35" s="11">
        <f>VLOOKUP(AN$1,Index!$B$8:$E$47,2,0)*$D35</f>
        <v>12.77368421052668</v>
      </c>
      <c r="AO35" s="11">
        <f>VLOOKUP(AO$1,Index!$B$8:$E$47,2,0)*$D35</f>
        <v>10.644736842105566</v>
      </c>
      <c r="AP35" s="11">
        <f>VLOOKUP(AP$1,Index!$B$8:$E$47,2,0)*$D35</f>
        <v>8.5157894736844533</v>
      </c>
      <c r="AQ35" s="11">
        <f>VLOOKUP(AQ$1,Index!$B$8:$E$47,2,0)*$D35</f>
        <v>6.38684210526334</v>
      </c>
      <c r="AR35" s="11">
        <f>VLOOKUP(AR$1,Index!$B$8:$E$47,2,0)*$D35</f>
        <v>4.2578947368422266</v>
      </c>
      <c r="AS35" s="11">
        <f>VLOOKUP(AS$1,Index!$B$8:$E$47,2,0)*$D35</f>
        <v>2.1289473684211133</v>
      </c>
      <c r="AT35" s="11">
        <f>VLOOKUP(AT$1,Index!$B$8:$E$47,2,0)*$D35</f>
        <v>0</v>
      </c>
    </row>
    <row r="36" spans="1:46" hidden="1" x14ac:dyDescent="0.3">
      <c r="A36" t="s">
        <v>38</v>
      </c>
      <c r="B36" t="s">
        <v>39</v>
      </c>
      <c r="D36" s="7">
        <v>158</v>
      </c>
      <c r="E36" s="7">
        <v>128.9</v>
      </c>
      <c r="F36" s="7" t="s">
        <v>3</v>
      </c>
      <c r="G36" s="7" t="s">
        <v>5</v>
      </c>
      <c r="H36">
        <f>VLOOKUP(H$1,Index!$B$8:$E$47,2,0)*$D36</f>
        <v>158</v>
      </c>
      <c r="I36" s="11">
        <f>VLOOKUP(I$1,Index!$B$8:$E$47,2,0)*$D36</f>
        <v>153.84210526315778</v>
      </c>
      <c r="J36" s="11">
        <f>VLOOKUP(J$1,Index!$B$8:$E$47,2,0)*$D36</f>
        <v>149.68421052631555</v>
      </c>
      <c r="K36" s="11">
        <f>VLOOKUP(K$1,Index!$B$8:$E$47,2,0)*$D36</f>
        <v>145.52631578947444</v>
      </c>
      <c r="L36" s="11">
        <f>VLOOKUP(L$1,Index!$B$8:$E$47,2,0)*$D36</f>
        <v>141.36842105263224</v>
      </c>
      <c r="M36" s="11">
        <f>VLOOKUP(M$1,Index!$B$8:$E$47,2,0)*$D36</f>
        <v>137.21052631578999</v>
      </c>
      <c r="N36" s="11">
        <f>VLOOKUP(N$1,Index!$B$8:$E$47,2,0)*$D36</f>
        <v>133.0526315789478</v>
      </c>
      <c r="O36" s="11">
        <f>VLOOKUP(O$1,Index!$B$8:$E$47,2,0)*$D36</f>
        <v>128.89473684210554</v>
      </c>
      <c r="P36" s="11">
        <f>VLOOKUP(P$1,Index!$B$8:$E$47,2,0)*$D36</f>
        <v>124.73684210526334</v>
      </c>
      <c r="Q36" s="11">
        <f>VLOOKUP(Q$1,Index!$B$8:$E$47,2,0)*$D36</f>
        <v>120.57894736842111</v>
      </c>
      <c r="R36" s="11">
        <f>VLOOKUP(R$1,Index!$B$8:$E$47,2,0)*$D36</f>
        <v>116.42105263157889</v>
      </c>
      <c r="S36" s="11">
        <f>VLOOKUP(S$1,Index!$B$8:$E$47,2,0)*$D36</f>
        <v>112.26315789473666</v>
      </c>
      <c r="T36" s="11">
        <f>VLOOKUP(T$1,Index!$B$8:$E$47,2,0)*$D36</f>
        <v>108.10526315789444</v>
      </c>
      <c r="U36" s="11">
        <f>VLOOKUP(U$1,Index!$B$8:$E$47,2,0)*$D36</f>
        <v>103.94736842105334</v>
      </c>
      <c r="V36" s="11">
        <f>VLOOKUP(V$1,Index!$B$8:$E$47,2,0)*$D36</f>
        <v>99.789473684211117</v>
      </c>
      <c r="W36" s="11">
        <f>VLOOKUP(W$1,Index!$B$8:$E$47,2,0)*$D36</f>
        <v>95.631578947368894</v>
      </c>
      <c r="X36" s="11">
        <f>VLOOKUP(X$1,Index!$B$8:$E$47,2,0)*$D36</f>
        <v>91.47368421052667</v>
      </c>
      <c r="Y36" s="11">
        <f>VLOOKUP(Y$1,Index!$B$8:$E$47,2,0)*$D36</f>
        <v>87.315789473684447</v>
      </c>
      <c r="Z36" s="11">
        <f>VLOOKUP(Z$1,Index!$B$8:$E$47,2,0)*$D36</f>
        <v>83.157894736842223</v>
      </c>
      <c r="AA36" s="11">
        <f>VLOOKUP(AA$1,Index!$B$8:$E$47,2,0)*$D36</f>
        <v>79</v>
      </c>
      <c r="AB36" s="11">
        <f>VLOOKUP(AB$1,Index!$B$8:$E$47,2,0)*$D36</f>
        <v>74.842105263157777</v>
      </c>
      <c r="AC36" s="11">
        <f>VLOOKUP(AC$1,Index!$B$8:$E$47,2,0)*$D36</f>
        <v>70.684210526315553</v>
      </c>
      <c r="AD36" s="11">
        <f>VLOOKUP(AD$1,Index!$B$8:$E$47,2,0)*$D36</f>
        <v>66.526315789474452</v>
      </c>
      <c r="AE36" s="11">
        <f>VLOOKUP(AE$1,Index!$B$8:$E$47,2,0)*$D36</f>
        <v>62.368421052632229</v>
      </c>
      <c r="AF36" s="11">
        <f>VLOOKUP(AF$1,Index!$B$8:$E$47,2,0)*$D36</f>
        <v>58.210526315790005</v>
      </c>
      <c r="AG36" s="11">
        <f>VLOOKUP(AG$1,Index!$B$8:$E$47,2,0)*$D36</f>
        <v>54.052631578947782</v>
      </c>
      <c r="AH36" s="11">
        <f>VLOOKUP(AH$1,Index!$B$8:$E$47,2,0)*$D36</f>
        <v>49.894736842105559</v>
      </c>
      <c r="AI36" s="11">
        <f>VLOOKUP(AI$1,Index!$B$8:$E$47,2,0)*$D36</f>
        <v>45.736842105263335</v>
      </c>
      <c r="AJ36" s="11">
        <f>VLOOKUP(AJ$1,Index!$B$8:$E$47,2,0)*$D36</f>
        <v>41.578947368421112</v>
      </c>
      <c r="AK36" s="11">
        <f>VLOOKUP(AK$1,Index!$B$8:$E$47,2,0)*$D36</f>
        <v>37.421052631578888</v>
      </c>
      <c r="AL36" s="11">
        <f>VLOOKUP(AL$1,Index!$B$8:$E$47,2,0)*$D36</f>
        <v>33.263157894736665</v>
      </c>
      <c r="AM36" s="11">
        <f>VLOOKUP(AM$1,Index!$B$8:$E$47,2,0)*$D36</f>
        <v>29.105263157894441</v>
      </c>
      <c r="AN36" s="11">
        <f>VLOOKUP(AN$1,Index!$B$8:$E$47,2,0)*$D36</f>
        <v>24.947368421053341</v>
      </c>
      <c r="AO36" s="11">
        <f>VLOOKUP(AO$1,Index!$B$8:$E$47,2,0)*$D36</f>
        <v>20.789473684211117</v>
      </c>
      <c r="AP36" s="11">
        <f>VLOOKUP(AP$1,Index!$B$8:$E$47,2,0)*$D36</f>
        <v>16.631578947368894</v>
      </c>
      <c r="AQ36" s="11">
        <f>VLOOKUP(AQ$1,Index!$B$8:$E$47,2,0)*$D36</f>
        <v>12.47368421052667</v>
      </c>
      <c r="AR36" s="11">
        <f>VLOOKUP(AR$1,Index!$B$8:$E$47,2,0)*$D36</f>
        <v>8.3157894736844469</v>
      </c>
      <c r="AS36" s="11">
        <f>VLOOKUP(AS$1,Index!$B$8:$E$47,2,0)*$D36</f>
        <v>4.1578947368422234</v>
      </c>
      <c r="AT36" s="11">
        <f>VLOOKUP(AT$1,Index!$B$8:$E$47,2,0)*$D36</f>
        <v>0</v>
      </c>
    </row>
    <row r="37" spans="1:46" hidden="1" x14ac:dyDescent="0.3">
      <c r="A37" t="s">
        <v>38</v>
      </c>
      <c r="B37" t="s">
        <v>40</v>
      </c>
      <c r="D37" s="7">
        <v>73.599999999999994</v>
      </c>
      <c r="E37" s="7">
        <v>60</v>
      </c>
      <c r="F37" s="7" t="s">
        <v>3</v>
      </c>
      <c r="G37" s="7" t="s">
        <v>5</v>
      </c>
      <c r="H37">
        <f>VLOOKUP(H$1,Index!$B$8:$E$47,2,0)*$D37</f>
        <v>73.599999999999994</v>
      </c>
      <c r="I37" s="11">
        <f>VLOOKUP(I$1,Index!$B$8:$E$47,2,0)*$D37</f>
        <v>71.663157894736784</v>
      </c>
      <c r="J37" s="11">
        <f>VLOOKUP(J$1,Index!$B$8:$E$47,2,0)*$D37</f>
        <v>69.726315789473574</v>
      </c>
      <c r="K37" s="11">
        <f>VLOOKUP(K$1,Index!$B$8:$E$47,2,0)*$D37</f>
        <v>67.789473684210876</v>
      </c>
      <c r="L37" s="11">
        <f>VLOOKUP(L$1,Index!$B$8:$E$47,2,0)*$D37</f>
        <v>65.852631578947666</v>
      </c>
      <c r="M37" s="11">
        <f>VLOOKUP(M$1,Index!$B$8:$E$47,2,0)*$D37</f>
        <v>63.915789473684455</v>
      </c>
      <c r="N37" s="11">
        <f>VLOOKUP(N$1,Index!$B$8:$E$47,2,0)*$D37</f>
        <v>61.978947368421238</v>
      </c>
      <c r="O37" s="11">
        <f>VLOOKUP(O$1,Index!$B$8:$E$47,2,0)*$D37</f>
        <v>60.042105263158028</v>
      </c>
      <c r="P37" s="11">
        <f>VLOOKUP(P$1,Index!$B$8:$E$47,2,0)*$D37</f>
        <v>58.105263157894818</v>
      </c>
      <c r="Q37" s="11">
        <f>VLOOKUP(Q$1,Index!$B$8:$E$47,2,0)*$D37</f>
        <v>56.168421052631601</v>
      </c>
      <c r="R37" s="11">
        <f>VLOOKUP(R$1,Index!$B$8:$E$47,2,0)*$D37</f>
        <v>54.231578947368391</v>
      </c>
      <c r="S37" s="11">
        <f>VLOOKUP(S$1,Index!$B$8:$E$47,2,0)*$D37</f>
        <v>52.294736842105173</v>
      </c>
      <c r="T37" s="11">
        <f>VLOOKUP(T$1,Index!$B$8:$E$47,2,0)*$D37</f>
        <v>50.357894736841963</v>
      </c>
      <c r="U37" s="11">
        <f>VLOOKUP(U$1,Index!$B$8:$E$47,2,0)*$D37</f>
        <v>48.421052631579272</v>
      </c>
      <c r="V37" s="11">
        <f>VLOOKUP(V$1,Index!$B$8:$E$47,2,0)*$D37</f>
        <v>46.484210526316062</v>
      </c>
      <c r="W37" s="11">
        <f>VLOOKUP(W$1,Index!$B$8:$E$47,2,0)*$D37</f>
        <v>44.547368421052852</v>
      </c>
      <c r="X37" s="11">
        <f>VLOOKUP(X$1,Index!$B$8:$E$47,2,0)*$D37</f>
        <v>42.610526315789635</v>
      </c>
      <c r="Y37" s="11">
        <f>VLOOKUP(Y$1,Index!$B$8:$E$47,2,0)*$D37</f>
        <v>40.673684210526424</v>
      </c>
      <c r="Z37" s="11">
        <f>VLOOKUP(Z$1,Index!$B$8:$E$47,2,0)*$D37</f>
        <v>38.736842105263207</v>
      </c>
      <c r="AA37" s="11">
        <f>VLOOKUP(AA$1,Index!$B$8:$E$47,2,0)*$D37</f>
        <v>36.799999999999997</v>
      </c>
      <c r="AB37" s="11">
        <f>VLOOKUP(AB$1,Index!$B$8:$E$47,2,0)*$D37</f>
        <v>34.863157894736787</v>
      </c>
      <c r="AC37" s="11">
        <f>VLOOKUP(AC$1,Index!$B$8:$E$47,2,0)*$D37</f>
        <v>32.92631578947357</v>
      </c>
      <c r="AD37" s="11">
        <f>VLOOKUP(AD$1,Index!$B$8:$E$47,2,0)*$D37</f>
        <v>30.989473684210882</v>
      </c>
      <c r="AE37" s="11">
        <f>VLOOKUP(AE$1,Index!$B$8:$E$47,2,0)*$D37</f>
        <v>29.052631578947668</v>
      </c>
      <c r="AF37" s="11">
        <f>VLOOKUP(AF$1,Index!$B$8:$E$47,2,0)*$D37</f>
        <v>27.115789473684455</v>
      </c>
      <c r="AG37" s="11">
        <f>VLOOKUP(AG$1,Index!$B$8:$E$47,2,0)*$D37</f>
        <v>25.178947368421245</v>
      </c>
      <c r="AH37" s="11">
        <f>VLOOKUP(AH$1,Index!$B$8:$E$47,2,0)*$D37</f>
        <v>23.242105263158031</v>
      </c>
      <c r="AI37" s="11">
        <f>VLOOKUP(AI$1,Index!$B$8:$E$47,2,0)*$D37</f>
        <v>21.305263157894817</v>
      </c>
      <c r="AJ37" s="11">
        <f>VLOOKUP(AJ$1,Index!$B$8:$E$47,2,0)*$D37</f>
        <v>19.368421052631604</v>
      </c>
      <c r="AK37" s="11">
        <f>VLOOKUP(AK$1,Index!$B$8:$E$47,2,0)*$D37</f>
        <v>17.431578947368394</v>
      </c>
      <c r="AL37" s="11">
        <f>VLOOKUP(AL$1,Index!$B$8:$E$47,2,0)*$D37</f>
        <v>15.49473684210518</v>
      </c>
      <c r="AM37" s="11">
        <f>VLOOKUP(AM$1,Index!$B$8:$E$47,2,0)*$D37</f>
        <v>13.557894736841966</v>
      </c>
      <c r="AN37" s="11">
        <f>VLOOKUP(AN$1,Index!$B$8:$E$47,2,0)*$D37</f>
        <v>11.621052631579277</v>
      </c>
      <c r="AO37" s="11">
        <f>VLOOKUP(AO$1,Index!$B$8:$E$47,2,0)*$D37</f>
        <v>9.6842105263160647</v>
      </c>
      <c r="AP37" s="11">
        <f>VLOOKUP(AP$1,Index!$B$8:$E$47,2,0)*$D37</f>
        <v>7.7473684210528511</v>
      </c>
      <c r="AQ37" s="11">
        <f>VLOOKUP(AQ$1,Index!$B$8:$E$47,2,0)*$D37</f>
        <v>5.8105263157896383</v>
      </c>
      <c r="AR37" s="11">
        <f>VLOOKUP(AR$1,Index!$B$8:$E$47,2,0)*$D37</f>
        <v>3.8736842105264255</v>
      </c>
      <c r="AS37" s="11">
        <f>VLOOKUP(AS$1,Index!$B$8:$E$47,2,0)*$D37</f>
        <v>1.9368421052632128</v>
      </c>
      <c r="AT37" s="11">
        <f>VLOOKUP(AT$1,Index!$B$8:$E$47,2,0)*$D37</f>
        <v>0</v>
      </c>
    </row>
    <row r="38" spans="1:46" x14ac:dyDescent="0.3">
      <c r="A38" t="s">
        <v>42</v>
      </c>
      <c r="B38" t="s">
        <v>8</v>
      </c>
      <c r="C38" t="str">
        <f>SUBSTITUTE(A38&amp;B38," ","")</f>
        <v>Bulkcarrier0-9999</v>
      </c>
      <c r="D38" s="7">
        <v>31.1</v>
      </c>
      <c r="E38" s="7">
        <v>25.4</v>
      </c>
      <c r="F38" s="7" t="s">
        <v>3</v>
      </c>
      <c r="G38" s="7" t="s">
        <v>6</v>
      </c>
      <c r="H38">
        <f>VLOOKUP(H$1,Index!$B$8:$E$47,2,0)*$D38</f>
        <v>31.1</v>
      </c>
      <c r="I38" s="11">
        <f>VLOOKUP(I$1,Index!$B$8:$E$47,2,0)*$D38</f>
        <v>30.281578947368399</v>
      </c>
      <c r="J38" s="11">
        <f>VLOOKUP(J$1,Index!$B$8:$E$47,2,0)*$D38</f>
        <v>29.463157894736796</v>
      </c>
      <c r="K38" s="11">
        <f>VLOOKUP(K$1,Index!$B$8:$E$47,2,0)*$D38</f>
        <v>28.644736842105416</v>
      </c>
      <c r="L38" s="11">
        <f>VLOOKUP(L$1,Index!$B$8:$E$47,2,0)*$D38</f>
        <v>27.826315789473814</v>
      </c>
      <c r="M38" s="11">
        <f>VLOOKUP(M$1,Index!$B$8:$E$47,2,0)*$D38</f>
        <v>27.007894736842211</v>
      </c>
      <c r="N38" s="11">
        <f>VLOOKUP(N$1,Index!$B$8:$E$47,2,0)*$D38</f>
        <v>26.189473684210608</v>
      </c>
      <c r="O38" s="11">
        <f>VLOOKUP(O$1,Index!$B$8:$E$47,2,0)*$D38</f>
        <v>25.371052631579008</v>
      </c>
      <c r="P38" s="11">
        <f>VLOOKUP(P$1,Index!$B$8:$E$47,2,0)*$D38</f>
        <v>24.552631578947405</v>
      </c>
      <c r="Q38" s="11">
        <f>VLOOKUP(Q$1,Index!$B$8:$E$47,2,0)*$D38</f>
        <v>23.734210526315803</v>
      </c>
      <c r="R38" s="11">
        <f>VLOOKUP(R$1,Index!$B$8:$E$47,2,0)*$D38</f>
        <v>22.9157894736842</v>
      </c>
      <c r="S38" s="11">
        <f>VLOOKUP(S$1,Index!$B$8:$E$47,2,0)*$D38</f>
        <v>22.097368421052597</v>
      </c>
      <c r="T38" s="11">
        <f>VLOOKUP(T$1,Index!$B$8:$E$47,2,0)*$D38</f>
        <v>21.278947368420994</v>
      </c>
      <c r="U38" s="11">
        <f>VLOOKUP(U$1,Index!$B$8:$E$47,2,0)*$D38</f>
        <v>20.460526315789615</v>
      </c>
      <c r="V38" s="11">
        <f>VLOOKUP(V$1,Index!$B$8:$E$47,2,0)*$D38</f>
        <v>19.642105263158012</v>
      </c>
      <c r="W38" s="11">
        <f>VLOOKUP(W$1,Index!$B$8:$E$47,2,0)*$D38</f>
        <v>18.823684210526409</v>
      </c>
      <c r="X38" s="11">
        <f>VLOOKUP(X$1,Index!$B$8:$E$47,2,0)*$D38</f>
        <v>18.005263157894806</v>
      </c>
      <c r="Y38" s="11">
        <f>VLOOKUP(Y$1,Index!$B$8:$E$47,2,0)*$D38</f>
        <v>17.186842105263207</v>
      </c>
      <c r="Z38" s="11">
        <f>VLOOKUP(Z$1,Index!$B$8:$E$47,2,0)*$D38</f>
        <v>16.368421052631604</v>
      </c>
      <c r="AA38" s="11">
        <f>VLOOKUP(AA$1,Index!$B$8:$E$47,2,0)*$D38</f>
        <v>15.55</v>
      </c>
      <c r="AB38" s="11">
        <f>VLOOKUP(AB$1,Index!$B$8:$E$47,2,0)*$D38</f>
        <v>14.731578947368398</v>
      </c>
      <c r="AC38" s="11">
        <f>VLOOKUP(AC$1,Index!$B$8:$E$47,2,0)*$D38</f>
        <v>13.913157894736797</v>
      </c>
      <c r="AD38" s="11">
        <f>VLOOKUP(AD$1,Index!$B$8:$E$47,2,0)*$D38</f>
        <v>13.094736842105416</v>
      </c>
      <c r="AE38" s="11">
        <f>VLOOKUP(AE$1,Index!$B$8:$E$47,2,0)*$D38</f>
        <v>12.276315789473813</v>
      </c>
      <c r="AF38" s="11">
        <f>VLOOKUP(AF$1,Index!$B$8:$E$47,2,0)*$D38</f>
        <v>11.45789473684221</v>
      </c>
      <c r="AG38" s="11">
        <f>VLOOKUP(AG$1,Index!$B$8:$E$47,2,0)*$D38</f>
        <v>10.639473684210609</v>
      </c>
      <c r="AH38" s="11">
        <f>VLOOKUP(AH$1,Index!$B$8:$E$47,2,0)*$D38</f>
        <v>9.8210526315790059</v>
      </c>
      <c r="AI38" s="11">
        <f>VLOOKUP(AI$1,Index!$B$8:$E$47,2,0)*$D38</f>
        <v>9.002631578947403</v>
      </c>
      <c r="AJ38" s="11">
        <f>VLOOKUP(AJ$1,Index!$B$8:$E$47,2,0)*$D38</f>
        <v>8.1842105263158018</v>
      </c>
      <c r="AK38" s="11">
        <f>VLOOKUP(AK$1,Index!$B$8:$E$47,2,0)*$D38</f>
        <v>7.3657894736841989</v>
      </c>
      <c r="AL38" s="11">
        <f>VLOOKUP(AL$1,Index!$B$8:$E$47,2,0)*$D38</f>
        <v>6.5473684210525969</v>
      </c>
      <c r="AM38" s="11">
        <f>VLOOKUP(AM$1,Index!$B$8:$E$47,2,0)*$D38</f>
        <v>5.7289473684209948</v>
      </c>
      <c r="AN38" s="11">
        <f>VLOOKUP(AN$1,Index!$B$8:$E$47,2,0)*$D38</f>
        <v>4.9105263157896131</v>
      </c>
      <c r="AO38" s="11">
        <f>VLOOKUP(AO$1,Index!$B$8:$E$47,2,0)*$D38</f>
        <v>4.092105263158011</v>
      </c>
      <c r="AP38" s="11">
        <f>VLOOKUP(AP$1,Index!$B$8:$E$47,2,0)*$D38</f>
        <v>3.273684210526409</v>
      </c>
      <c r="AQ38" s="11">
        <f>VLOOKUP(AQ$1,Index!$B$8:$E$47,2,0)*$D38</f>
        <v>2.4552631578948065</v>
      </c>
      <c r="AR38" s="11">
        <f>VLOOKUP(AR$1,Index!$B$8:$E$47,2,0)*$D38</f>
        <v>1.6368421052632045</v>
      </c>
      <c r="AS38" s="11">
        <f>VLOOKUP(AS$1,Index!$B$8:$E$47,2,0)*$D38</f>
        <v>0.81842105263160225</v>
      </c>
      <c r="AT38" s="11">
        <f>VLOOKUP(AT$1,Index!$B$8:$E$47,2,0)*$D38</f>
        <v>0</v>
      </c>
    </row>
    <row r="39" spans="1:46" x14ac:dyDescent="0.3">
      <c r="A39" t="s">
        <v>42</v>
      </c>
      <c r="B39" t="s">
        <v>9</v>
      </c>
      <c r="C39" t="str">
        <f t="shared" ref="C39:C102" si="0">SUBSTITUTE(A39&amp;B39," ","")</f>
        <v>Bulkcarrier10000-34999</v>
      </c>
      <c r="D39" s="7">
        <v>8.3000000000000007</v>
      </c>
      <c r="E39" s="7">
        <v>6.8</v>
      </c>
      <c r="F39" s="7" t="s">
        <v>3</v>
      </c>
      <c r="G39" s="7" t="s">
        <v>6</v>
      </c>
      <c r="H39">
        <f>VLOOKUP(H$1,Index!$B$8:$E$47,2,0)*$D39</f>
        <v>8.3000000000000007</v>
      </c>
      <c r="I39" s="11">
        <f>VLOOKUP(I$1,Index!$B$8:$E$47,2,0)*$D39</f>
        <v>8.0815789473684152</v>
      </c>
      <c r="J39" s="11">
        <f>VLOOKUP(J$1,Index!$B$8:$E$47,2,0)*$D39</f>
        <v>7.8631578947368306</v>
      </c>
      <c r="K39" s="11">
        <f>VLOOKUP(K$1,Index!$B$8:$E$47,2,0)*$D39</f>
        <v>7.6447368421053046</v>
      </c>
      <c r="L39" s="11">
        <f>VLOOKUP(L$1,Index!$B$8:$E$47,2,0)*$D39</f>
        <v>7.4263157894737191</v>
      </c>
      <c r="M39" s="11">
        <f>VLOOKUP(M$1,Index!$B$8:$E$47,2,0)*$D39</f>
        <v>7.2078947368421336</v>
      </c>
      <c r="N39" s="11">
        <f>VLOOKUP(N$1,Index!$B$8:$E$47,2,0)*$D39</f>
        <v>6.9894736842105489</v>
      </c>
      <c r="O39" s="11">
        <f>VLOOKUP(O$1,Index!$B$8:$E$47,2,0)*$D39</f>
        <v>6.7710526315789634</v>
      </c>
      <c r="P39" s="11">
        <f>VLOOKUP(P$1,Index!$B$8:$E$47,2,0)*$D39</f>
        <v>6.5526315789473779</v>
      </c>
      <c r="Q39" s="11">
        <f>VLOOKUP(Q$1,Index!$B$8:$E$47,2,0)*$D39</f>
        <v>6.3342105263157933</v>
      </c>
      <c r="R39" s="11">
        <f>VLOOKUP(R$1,Index!$B$8:$E$47,2,0)*$D39</f>
        <v>6.1157894736842078</v>
      </c>
      <c r="S39" s="11">
        <f>VLOOKUP(S$1,Index!$B$8:$E$47,2,0)*$D39</f>
        <v>5.8973684210526232</v>
      </c>
      <c r="T39" s="11">
        <f>VLOOKUP(T$1,Index!$B$8:$E$47,2,0)*$D39</f>
        <v>5.6789473684210376</v>
      </c>
      <c r="U39" s="11">
        <f>VLOOKUP(U$1,Index!$B$8:$E$47,2,0)*$D39</f>
        <v>5.4605263157895116</v>
      </c>
      <c r="V39" s="11">
        <f>VLOOKUP(V$1,Index!$B$8:$E$47,2,0)*$D39</f>
        <v>5.2421052631579261</v>
      </c>
      <c r="W39" s="11">
        <f>VLOOKUP(W$1,Index!$B$8:$E$47,2,0)*$D39</f>
        <v>5.0236842105263406</v>
      </c>
      <c r="X39" s="11">
        <f>VLOOKUP(X$1,Index!$B$8:$E$47,2,0)*$D39</f>
        <v>4.805263157894756</v>
      </c>
      <c r="Y39" s="11">
        <f>VLOOKUP(Y$1,Index!$B$8:$E$47,2,0)*$D39</f>
        <v>4.5868421052631705</v>
      </c>
      <c r="Z39" s="11">
        <f>VLOOKUP(Z$1,Index!$B$8:$E$47,2,0)*$D39</f>
        <v>4.3684210526315859</v>
      </c>
      <c r="AA39" s="11">
        <f>VLOOKUP(AA$1,Index!$B$8:$E$47,2,0)*$D39</f>
        <v>4.1500000000000004</v>
      </c>
      <c r="AB39" s="11">
        <f>VLOOKUP(AB$1,Index!$B$8:$E$47,2,0)*$D39</f>
        <v>3.9315789473684153</v>
      </c>
      <c r="AC39" s="11">
        <f>VLOOKUP(AC$1,Index!$B$8:$E$47,2,0)*$D39</f>
        <v>3.7131578947368302</v>
      </c>
      <c r="AD39" s="11">
        <f>VLOOKUP(AD$1,Index!$B$8:$E$47,2,0)*$D39</f>
        <v>3.4947368421053038</v>
      </c>
      <c r="AE39" s="11">
        <f>VLOOKUP(AE$1,Index!$B$8:$E$47,2,0)*$D39</f>
        <v>3.2763157894737187</v>
      </c>
      <c r="AF39" s="11">
        <f>VLOOKUP(AF$1,Index!$B$8:$E$47,2,0)*$D39</f>
        <v>3.0578947368421336</v>
      </c>
      <c r="AG39" s="11">
        <f>VLOOKUP(AG$1,Index!$B$8:$E$47,2,0)*$D39</f>
        <v>2.8394736842105481</v>
      </c>
      <c r="AH39" s="11">
        <f>VLOOKUP(AH$1,Index!$B$8:$E$47,2,0)*$D39</f>
        <v>2.6210526315789631</v>
      </c>
      <c r="AI39" s="11">
        <f>VLOOKUP(AI$1,Index!$B$8:$E$47,2,0)*$D39</f>
        <v>2.402631578947378</v>
      </c>
      <c r="AJ39" s="11">
        <f>VLOOKUP(AJ$1,Index!$B$8:$E$47,2,0)*$D39</f>
        <v>2.1842105263157929</v>
      </c>
      <c r="AK39" s="11">
        <f>VLOOKUP(AK$1,Index!$B$8:$E$47,2,0)*$D39</f>
        <v>1.9657894736842076</v>
      </c>
      <c r="AL39" s="11">
        <f>VLOOKUP(AL$1,Index!$B$8:$E$47,2,0)*$D39</f>
        <v>1.7473684210526224</v>
      </c>
      <c r="AM39" s="11">
        <f>VLOOKUP(AM$1,Index!$B$8:$E$47,2,0)*$D39</f>
        <v>1.5289473684210373</v>
      </c>
      <c r="AN39" s="11">
        <f>VLOOKUP(AN$1,Index!$B$8:$E$47,2,0)*$D39</f>
        <v>1.3105263157895111</v>
      </c>
      <c r="AO39" s="11">
        <f>VLOOKUP(AO$1,Index!$B$8:$E$47,2,0)*$D39</f>
        <v>1.0921052631579258</v>
      </c>
      <c r="AP39" s="11">
        <f>VLOOKUP(AP$1,Index!$B$8:$E$47,2,0)*$D39</f>
        <v>0.87368421052634071</v>
      </c>
      <c r="AQ39" s="11">
        <f>VLOOKUP(AQ$1,Index!$B$8:$E$47,2,0)*$D39</f>
        <v>0.65526315789475553</v>
      </c>
      <c r="AR39" s="11">
        <f>VLOOKUP(AR$1,Index!$B$8:$E$47,2,0)*$D39</f>
        <v>0.43684210526317035</v>
      </c>
      <c r="AS39" s="11">
        <f>VLOOKUP(AS$1,Index!$B$8:$E$47,2,0)*$D39</f>
        <v>0.21842105263158518</v>
      </c>
      <c r="AT39" s="11">
        <f>VLOOKUP(AT$1,Index!$B$8:$E$47,2,0)*$D39</f>
        <v>0</v>
      </c>
    </row>
    <row r="40" spans="1:46" x14ac:dyDescent="0.3">
      <c r="A40" t="s">
        <v>42</v>
      </c>
      <c r="B40" t="s">
        <v>10</v>
      </c>
      <c r="C40" t="str">
        <f t="shared" si="0"/>
        <v>Bulkcarrier35000-59999</v>
      </c>
      <c r="D40" s="7">
        <v>5.8</v>
      </c>
      <c r="E40" s="7">
        <v>4.8</v>
      </c>
      <c r="F40" s="7" t="s">
        <v>3</v>
      </c>
      <c r="G40" s="7" t="s">
        <v>6</v>
      </c>
      <c r="H40">
        <f>VLOOKUP(H$1,Index!$B$8:$E$47,2,0)*$D40</f>
        <v>5.8</v>
      </c>
      <c r="I40" s="11">
        <f>VLOOKUP(I$1,Index!$B$8:$E$47,2,0)*$D40</f>
        <v>5.6473684210526267</v>
      </c>
      <c r="J40" s="11">
        <f>VLOOKUP(J$1,Index!$B$8:$E$47,2,0)*$D40</f>
        <v>5.4947368421052545</v>
      </c>
      <c r="K40" s="11">
        <f>VLOOKUP(K$1,Index!$B$8:$E$47,2,0)*$D40</f>
        <v>5.3421052631579231</v>
      </c>
      <c r="L40" s="11">
        <f>VLOOKUP(L$1,Index!$B$8:$E$47,2,0)*$D40</f>
        <v>5.18947368421055</v>
      </c>
      <c r="M40" s="11">
        <f>VLOOKUP(M$1,Index!$B$8:$E$47,2,0)*$D40</f>
        <v>5.0368421052631769</v>
      </c>
      <c r="N40" s="11">
        <f>VLOOKUP(N$1,Index!$B$8:$E$47,2,0)*$D40</f>
        <v>4.8842105263158047</v>
      </c>
      <c r="O40" s="11">
        <f>VLOOKUP(O$1,Index!$B$8:$E$47,2,0)*$D40</f>
        <v>4.7315789473684315</v>
      </c>
      <c r="P40" s="11">
        <f>VLOOKUP(P$1,Index!$B$8:$E$47,2,0)*$D40</f>
        <v>4.5789473684210593</v>
      </c>
      <c r="Q40" s="11">
        <f>VLOOKUP(Q$1,Index!$B$8:$E$47,2,0)*$D40</f>
        <v>4.4263157894736862</v>
      </c>
      <c r="R40" s="11">
        <f>VLOOKUP(R$1,Index!$B$8:$E$47,2,0)*$D40</f>
        <v>4.2736842105263131</v>
      </c>
      <c r="S40" s="11">
        <f>VLOOKUP(S$1,Index!$B$8:$E$47,2,0)*$D40</f>
        <v>4.1210526315789409</v>
      </c>
      <c r="T40" s="11">
        <f>VLOOKUP(T$1,Index!$B$8:$E$47,2,0)*$D40</f>
        <v>3.9684210526315682</v>
      </c>
      <c r="U40" s="11">
        <f>VLOOKUP(U$1,Index!$B$8:$E$47,2,0)*$D40</f>
        <v>3.8157894736842364</v>
      </c>
      <c r="V40" s="11">
        <f>VLOOKUP(V$1,Index!$B$8:$E$47,2,0)*$D40</f>
        <v>3.6631578947368637</v>
      </c>
      <c r="W40" s="11">
        <f>VLOOKUP(W$1,Index!$B$8:$E$47,2,0)*$D40</f>
        <v>3.510526315789491</v>
      </c>
      <c r="X40" s="11">
        <f>VLOOKUP(X$1,Index!$B$8:$E$47,2,0)*$D40</f>
        <v>3.3578947368421184</v>
      </c>
      <c r="Y40" s="11">
        <f>VLOOKUP(Y$1,Index!$B$8:$E$47,2,0)*$D40</f>
        <v>3.2052631578947453</v>
      </c>
      <c r="Z40" s="11">
        <f>VLOOKUP(Z$1,Index!$B$8:$E$47,2,0)*$D40</f>
        <v>3.0526315789473726</v>
      </c>
      <c r="AA40" s="11">
        <f>VLOOKUP(AA$1,Index!$B$8:$E$47,2,0)*$D40</f>
        <v>2.9</v>
      </c>
      <c r="AB40" s="11">
        <f>VLOOKUP(AB$1,Index!$B$8:$E$47,2,0)*$D40</f>
        <v>2.7473684210526272</v>
      </c>
      <c r="AC40" s="11">
        <f>VLOOKUP(AC$1,Index!$B$8:$E$47,2,0)*$D40</f>
        <v>2.5947368421052546</v>
      </c>
      <c r="AD40" s="11">
        <f>VLOOKUP(AD$1,Index!$B$8:$E$47,2,0)*$D40</f>
        <v>2.4421052631579228</v>
      </c>
      <c r="AE40" s="11">
        <f>VLOOKUP(AE$1,Index!$B$8:$E$47,2,0)*$D40</f>
        <v>2.2894736842105501</v>
      </c>
      <c r="AF40" s="11">
        <f>VLOOKUP(AF$1,Index!$B$8:$E$47,2,0)*$D40</f>
        <v>2.1368421052631774</v>
      </c>
      <c r="AG40" s="11">
        <f>VLOOKUP(AG$1,Index!$B$8:$E$47,2,0)*$D40</f>
        <v>1.9842105263158045</v>
      </c>
      <c r="AH40" s="11">
        <f>VLOOKUP(AH$1,Index!$B$8:$E$47,2,0)*$D40</f>
        <v>1.8315789473684319</v>
      </c>
      <c r="AI40" s="11">
        <f>VLOOKUP(AI$1,Index!$B$8:$E$47,2,0)*$D40</f>
        <v>1.6789473684210592</v>
      </c>
      <c r="AJ40" s="11">
        <f>VLOOKUP(AJ$1,Index!$B$8:$E$47,2,0)*$D40</f>
        <v>1.5263157894736863</v>
      </c>
      <c r="AK40" s="11">
        <f>VLOOKUP(AK$1,Index!$B$8:$E$47,2,0)*$D40</f>
        <v>1.3736842105263136</v>
      </c>
      <c r="AL40" s="11">
        <f>VLOOKUP(AL$1,Index!$B$8:$E$47,2,0)*$D40</f>
        <v>1.2210526315789407</v>
      </c>
      <c r="AM40" s="11">
        <f>VLOOKUP(AM$1,Index!$B$8:$E$47,2,0)*$D40</f>
        <v>1.0684210526315681</v>
      </c>
      <c r="AN40" s="11">
        <f>VLOOKUP(AN$1,Index!$B$8:$E$47,2,0)*$D40</f>
        <v>0.91578947368423658</v>
      </c>
      <c r="AO40" s="11">
        <f>VLOOKUP(AO$1,Index!$B$8:$E$47,2,0)*$D40</f>
        <v>0.7631578947368638</v>
      </c>
      <c r="AP40" s="11">
        <f>VLOOKUP(AP$1,Index!$B$8:$E$47,2,0)*$D40</f>
        <v>0.61052631578949101</v>
      </c>
      <c r="AQ40" s="11">
        <f>VLOOKUP(AQ$1,Index!$B$8:$E$47,2,0)*$D40</f>
        <v>0.45789473684211829</v>
      </c>
      <c r="AR40" s="11">
        <f>VLOOKUP(AR$1,Index!$B$8:$E$47,2,0)*$D40</f>
        <v>0.30526315789474551</v>
      </c>
      <c r="AS40" s="11">
        <f>VLOOKUP(AS$1,Index!$B$8:$E$47,2,0)*$D40</f>
        <v>0.15263157894737275</v>
      </c>
      <c r="AT40" s="11">
        <f>VLOOKUP(AT$1,Index!$B$8:$E$47,2,0)*$D40</f>
        <v>0</v>
      </c>
    </row>
    <row r="41" spans="1:46" x14ac:dyDescent="0.3">
      <c r="A41" t="s">
        <v>42</v>
      </c>
      <c r="B41" t="s">
        <v>11</v>
      </c>
      <c r="C41" t="str">
        <f t="shared" si="0"/>
        <v>Bulkcarrier60000-99999</v>
      </c>
      <c r="D41" s="7">
        <v>4.5999999999999996</v>
      </c>
      <c r="E41" s="7">
        <v>3.7</v>
      </c>
      <c r="F41" s="7" t="s">
        <v>3</v>
      </c>
      <c r="G41" s="7" t="s">
        <v>6</v>
      </c>
      <c r="H41">
        <f>VLOOKUP(H$1,Index!$B$8:$E$47,2,0)*$D41</f>
        <v>4.5999999999999996</v>
      </c>
      <c r="I41" s="11">
        <f>VLOOKUP(I$1,Index!$B$8:$E$47,2,0)*$D41</f>
        <v>4.478947368421049</v>
      </c>
      <c r="J41" s="11">
        <f>VLOOKUP(J$1,Index!$B$8:$E$47,2,0)*$D41</f>
        <v>4.3578947368420984</v>
      </c>
      <c r="K41" s="11">
        <f>VLOOKUP(K$1,Index!$B$8:$E$47,2,0)*$D41</f>
        <v>4.2368421052631797</v>
      </c>
      <c r="L41" s="11">
        <f>VLOOKUP(L$1,Index!$B$8:$E$47,2,0)*$D41</f>
        <v>4.1157894736842291</v>
      </c>
      <c r="M41" s="11">
        <f>VLOOKUP(M$1,Index!$B$8:$E$47,2,0)*$D41</f>
        <v>3.9947368421052785</v>
      </c>
      <c r="N41" s="11">
        <f>VLOOKUP(N$1,Index!$B$8:$E$47,2,0)*$D41</f>
        <v>3.8736842105263274</v>
      </c>
      <c r="O41" s="11">
        <f>VLOOKUP(O$1,Index!$B$8:$E$47,2,0)*$D41</f>
        <v>3.7526315789473768</v>
      </c>
      <c r="P41" s="11">
        <f>VLOOKUP(P$1,Index!$B$8:$E$47,2,0)*$D41</f>
        <v>3.6315789473684261</v>
      </c>
      <c r="Q41" s="11">
        <f>VLOOKUP(Q$1,Index!$B$8:$E$47,2,0)*$D41</f>
        <v>3.510526315789475</v>
      </c>
      <c r="R41" s="11">
        <f>VLOOKUP(R$1,Index!$B$8:$E$47,2,0)*$D41</f>
        <v>3.3894736842105244</v>
      </c>
      <c r="S41" s="11">
        <f>VLOOKUP(S$1,Index!$B$8:$E$47,2,0)*$D41</f>
        <v>3.2684210526315733</v>
      </c>
      <c r="T41" s="11">
        <f>VLOOKUP(T$1,Index!$B$8:$E$47,2,0)*$D41</f>
        <v>3.1473684210526227</v>
      </c>
      <c r="U41" s="11">
        <f>VLOOKUP(U$1,Index!$B$8:$E$47,2,0)*$D41</f>
        <v>3.0263157894737045</v>
      </c>
      <c r="V41" s="11">
        <f>VLOOKUP(V$1,Index!$B$8:$E$47,2,0)*$D41</f>
        <v>2.9052631578947539</v>
      </c>
      <c r="W41" s="11">
        <f>VLOOKUP(W$1,Index!$B$8:$E$47,2,0)*$D41</f>
        <v>2.7842105263158032</v>
      </c>
      <c r="X41" s="11">
        <f>VLOOKUP(X$1,Index!$B$8:$E$47,2,0)*$D41</f>
        <v>2.6631578947368522</v>
      </c>
      <c r="Y41" s="11">
        <f>VLOOKUP(Y$1,Index!$B$8:$E$47,2,0)*$D41</f>
        <v>2.5421052631579015</v>
      </c>
      <c r="Z41" s="11">
        <f>VLOOKUP(Z$1,Index!$B$8:$E$47,2,0)*$D41</f>
        <v>2.4210526315789505</v>
      </c>
      <c r="AA41" s="11">
        <f>VLOOKUP(AA$1,Index!$B$8:$E$47,2,0)*$D41</f>
        <v>2.2999999999999998</v>
      </c>
      <c r="AB41" s="11">
        <f>VLOOKUP(AB$1,Index!$B$8:$E$47,2,0)*$D41</f>
        <v>2.1789473684210492</v>
      </c>
      <c r="AC41" s="11">
        <f>VLOOKUP(AC$1,Index!$B$8:$E$47,2,0)*$D41</f>
        <v>2.0578947368420981</v>
      </c>
      <c r="AD41" s="11">
        <f>VLOOKUP(AD$1,Index!$B$8:$E$47,2,0)*$D41</f>
        <v>1.9368421052631801</v>
      </c>
      <c r="AE41" s="11">
        <f>VLOOKUP(AE$1,Index!$B$8:$E$47,2,0)*$D41</f>
        <v>1.8157894736842293</v>
      </c>
      <c r="AF41" s="11">
        <f>VLOOKUP(AF$1,Index!$B$8:$E$47,2,0)*$D41</f>
        <v>1.6947368421052784</v>
      </c>
      <c r="AG41" s="11">
        <f>VLOOKUP(AG$1,Index!$B$8:$E$47,2,0)*$D41</f>
        <v>1.5736842105263278</v>
      </c>
      <c r="AH41" s="11">
        <f>VLOOKUP(AH$1,Index!$B$8:$E$47,2,0)*$D41</f>
        <v>1.4526315789473769</v>
      </c>
      <c r="AI41" s="11">
        <f>VLOOKUP(AI$1,Index!$B$8:$E$47,2,0)*$D41</f>
        <v>1.3315789473684261</v>
      </c>
      <c r="AJ41" s="11">
        <f>VLOOKUP(AJ$1,Index!$B$8:$E$47,2,0)*$D41</f>
        <v>1.2105263157894752</v>
      </c>
      <c r="AK41" s="11">
        <f>VLOOKUP(AK$1,Index!$B$8:$E$47,2,0)*$D41</f>
        <v>1.0894736842105246</v>
      </c>
      <c r="AL41" s="11">
        <f>VLOOKUP(AL$1,Index!$B$8:$E$47,2,0)*$D41</f>
        <v>0.96842105263157374</v>
      </c>
      <c r="AM41" s="11">
        <f>VLOOKUP(AM$1,Index!$B$8:$E$47,2,0)*$D41</f>
        <v>0.84736842105262289</v>
      </c>
      <c r="AN41" s="11">
        <f>VLOOKUP(AN$1,Index!$B$8:$E$47,2,0)*$D41</f>
        <v>0.72631578947370479</v>
      </c>
      <c r="AO41" s="11">
        <f>VLOOKUP(AO$1,Index!$B$8:$E$47,2,0)*$D41</f>
        <v>0.60526315789475404</v>
      </c>
      <c r="AP41" s="11">
        <f>VLOOKUP(AP$1,Index!$B$8:$E$47,2,0)*$D41</f>
        <v>0.48421052631580319</v>
      </c>
      <c r="AQ41" s="11">
        <f>VLOOKUP(AQ$1,Index!$B$8:$E$47,2,0)*$D41</f>
        <v>0.36315789473685239</v>
      </c>
      <c r="AR41" s="11">
        <f>VLOOKUP(AR$1,Index!$B$8:$E$47,2,0)*$D41</f>
        <v>0.2421052631579016</v>
      </c>
      <c r="AS41" s="11">
        <f>VLOOKUP(AS$1,Index!$B$8:$E$47,2,0)*$D41</f>
        <v>0.1210526315789508</v>
      </c>
      <c r="AT41" s="11">
        <f>VLOOKUP(AT$1,Index!$B$8:$E$47,2,0)*$D41</f>
        <v>0</v>
      </c>
    </row>
    <row r="42" spans="1:46" x14ac:dyDescent="0.3">
      <c r="A42" t="s">
        <v>42</v>
      </c>
      <c r="B42" t="s">
        <v>12</v>
      </c>
      <c r="C42" t="str">
        <f t="shared" si="0"/>
        <v>Bulkcarrier100000-199999</v>
      </c>
      <c r="D42" s="7">
        <v>3</v>
      </c>
      <c r="E42" s="7">
        <v>2.4</v>
      </c>
      <c r="F42" s="7" t="s">
        <v>3</v>
      </c>
      <c r="G42" s="7" t="s">
        <v>6</v>
      </c>
      <c r="H42">
        <f>VLOOKUP(H$1,Index!$B$8:$E$47,2,0)*$D42</f>
        <v>3</v>
      </c>
      <c r="I42" s="11">
        <f>VLOOKUP(I$1,Index!$B$8:$E$47,2,0)*$D42</f>
        <v>2.9210526315789451</v>
      </c>
      <c r="J42" s="11">
        <f>VLOOKUP(J$1,Index!$B$8:$E$47,2,0)*$D42</f>
        <v>2.8421052631578902</v>
      </c>
      <c r="K42" s="11">
        <f>VLOOKUP(K$1,Index!$B$8:$E$47,2,0)*$D42</f>
        <v>2.7631578947368567</v>
      </c>
      <c r="L42" s="11">
        <f>VLOOKUP(L$1,Index!$B$8:$E$47,2,0)*$D42</f>
        <v>2.6842105263158018</v>
      </c>
      <c r="M42" s="11">
        <f>VLOOKUP(M$1,Index!$B$8:$E$47,2,0)*$D42</f>
        <v>2.6052631578947469</v>
      </c>
      <c r="N42" s="11">
        <f>VLOOKUP(N$1,Index!$B$8:$E$47,2,0)*$D42</f>
        <v>2.5263157894736921</v>
      </c>
      <c r="O42" s="11">
        <f>VLOOKUP(O$1,Index!$B$8:$E$47,2,0)*$D42</f>
        <v>2.4473684210526372</v>
      </c>
      <c r="P42" s="11">
        <f>VLOOKUP(P$1,Index!$B$8:$E$47,2,0)*$D42</f>
        <v>2.3684210526315823</v>
      </c>
      <c r="Q42" s="11">
        <f>VLOOKUP(Q$1,Index!$B$8:$E$47,2,0)*$D42</f>
        <v>2.2894736842105274</v>
      </c>
      <c r="R42" s="11">
        <f>VLOOKUP(R$1,Index!$B$8:$E$47,2,0)*$D42</f>
        <v>2.2105263157894726</v>
      </c>
      <c r="S42" s="11">
        <f>VLOOKUP(S$1,Index!$B$8:$E$47,2,0)*$D42</f>
        <v>2.1315789473684177</v>
      </c>
      <c r="T42" s="11">
        <f>VLOOKUP(T$1,Index!$B$8:$E$47,2,0)*$D42</f>
        <v>2.0526315789473628</v>
      </c>
      <c r="U42" s="11">
        <f>VLOOKUP(U$1,Index!$B$8:$E$47,2,0)*$D42</f>
        <v>1.9736842105263293</v>
      </c>
      <c r="V42" s="11">
        <f>VLOOKUP(V$1,Index!$B$8:$E$47,2,0)*$D42</f>
        <v>1.8947368421052744</v>
      </c>
      <c r="W42" s="11">
        <f>VLOOKUP(W$1,Index!$B$8:$E$47,2,0)*$D42</f>
        <v>1.8157894736842195</v>
      </c>
      <c r="X42" s="11">
        <f>VLOOKUP(X$1,Index!$B$8:$E$47,2,0)*$D42</f>
        <v>1.7368421052631646</v>
      </c>
      <c r="Y42" s="11">
        <f>VLOOKUP(Y$1,Index!$B$8:$E$47,2,0)*$D42</f>
        <v>1.6578947368421098</v>
      </c>
      <c r="Z42" s="11">
        <f>VLOOKUP(Z$1,Index!$B$8:$E$47,2,0)*$D42</f>
        <v>1.5789473684210549</v>
      </c>
      <c r="AA42" s="11">
        <f>VLOOKUP(AA$1,Index!$B$8:$E$47,2,0)*$D42</f>
        <v>1.5</v>
      </c>
      <c r="AB42" s="11">
        <f>VLOOKUP(AB$1,Index!$B$8:$E$47,2,0)*$D42</f>
        <v>1.4210526315789451</v>
      </c>
      <c r="AC42" s="11">
        <f>VLOOKUP(AC$1,Index!$B$8:$E$47,2,0)*$D42</f>
        <v>1.3421052631578902</v>
      </c>
      <c r="AD42" s="11">
        <f>VLOOKUP(AD$1,Index!$B$8:$E$47,2,0)*$D42</f>
        <v>1.2631578947368567</v>
      </c>
      <c r="AE42" s="11">
        <f>VLOOKUP(AE$1,Index!$B$8:$E$47,2,0)*$D42</f>
        <v>1.1842105263158018</v>
      </c>
      <c r="AF42" s="11">
        <f>VLOOKUP(AF$1,Index!$B$8:$E$47,2,0)*$D42</f>
        <v>1.1052631578947469</v>
      </c>
      <c r="AG42" s="11">
        <f>VLOOKUP(AG$1,Index!$B$8:$E$47,2,0)*$D42</f>
        <v>1.0263157894736921</v>
      </c>
      <c r="AH42" s="11">
        <f>VLOOKUP(AH$1,Index!$B$8:$E$47,2,0)*$D42</f>
        <v>0.94736842105263719</v>
      </c>
      <c r="AI42" s="11">
        <f>VLOOKUP(AI$1,Index!$B$8:$E$47,2,0)*$D42</f>
        <v>0.86842105263158231</v>
      </c>
      <c r="AJ42" s="11">
        <f>VLOOKUP(AJ$1,Index!$B$8:$E$47,2,0)*$D42</f>
        <v>0.78947368421052744</v>
      </c>
      <c r="AK42" s="11">
        <f>VLOOKUP(AK$1,Index!$B$8:$E$47,2,0)*$D42</f>
        <v>0.71052631578947256</v>
      </c>
      <c r="AL42" s="11">
        <f>VLOOKUP(AL$1,Index!$B$8:$E$47,2,0)*$D42</f>
        <v>0.63157894736841769</v>
      </c>
      <c r="AM42" s="11">
        <f>VLOOKUP(AM$1,Index!$B$8:$E$47,2,0)*$D42</f>
        <v>0.55263157894736281</v>
      </c>
      <c r="AN42" s="11">
        <f>VLOOKUP(AN$1,Index!$B$8:$E$47,2,0)*$D42</f>
        <v>0.47368421052632925</v>
      </c>
      <c r="AO42" s="11">
        <f>VLOOKUP(AO$1,Index!$B$8:$E$47,2,0)*$D42</f>
        <v>0.39473684210527438</v>
      </c>
      <c r="AP42" s="11">
        <f>VLOOKUP(AP$1,Index!$B$8:$E$47,2,0)*$D42</f>
        <v>0.3157894736842195</v>
      </c>
      <c r="AQ42" s="11">
        <f>VLOOKUP(AQ$1,Index!$B$8:$E$47,2,0)*$D42</f>
        <v>0.23684210526316463</v>
      </c>
      <c r="AR42" s="11">
        <f>VLOOKUP(AR$1,Index!$B$8:$E$47,2,0)*$D42</f>
        <v>0.15789473684210975</v>
      </c>
      <c r="AS42" s="11">
        <f>VLOOKUP(AS$1,Index!$B$8:$E$47,2,0)*$D42</f>
        <v>7.8947368421054875E-2</v>
      </c>
      <c r="AT42" s="11">
        <f>VLOOKUP(AT$1,Index!$B$8:$E$47,2,0)*$D42</f>
        <v>0</v>
      </c>
    </row>
    <row r="43" spans="1:46" x14ac:dyDescent="0.3">
      <c r="A43" t="s">
        <v>42</v>
      </c>
      <c r="B43" t="s">
        <v>13</v>
      </c>
      <c r="C43" t="str">
        <f t="shared" si="0"/>
        <v>Bulkcarrier200000-+</v>
      </c>
      <c r="D43" s="7">
        <v>2.9</v>
      </c>
      <c r="E43" s="7">
        <v>2.2999999999999998</v>
      </c>
      <c r="F43" s="7" t="s">
        <v>3</v>
      </c>
      <c r="G43" s="7" t="s">
        <v>6</v>
      </c>
      <c r="H43">
        <f>VLOOKUP(H$1,Index!$B$8:$E$47,2,0)*$D43</f>
        <v>2.9</v>
      </c>
      <c r="I43" s="11">
        <f>VLOOKUP(I$1,Index!$B$8:$E$47,2,0)*$D43</f>
        <v>2.8236842105263134</v>
      </c>
      <c r="J43" s="11">
        <f>VLOOKUP(J$1,Index!$B$8:$E$47,2,0)*$D43</f>
        <v>2.7473684210526272</v>
      </c>
      <c r="K43" s="11">
        <f>VLOOKUP(K$1,Index!$B$8:$E$47,2,0)*$D43</f>
        <v>2.6710526315789616</v>
      </c>
      <c r="L43" s="11">
        <f>VLOOKUP(L$1,Index!$B$8:$E$47,2,0)*$D43</f>
        <v>2.594736842105275</v>
      </c>
      <c r="M43" s="11">
        <f>VLOOKUP(M$1,Index!$B$8:$E$47,2,0)*$D43</f>
        <v>2.5184210526315884</v>
      </c>
      <c r="N43" s="11">
        <f>VLOOKUP(N$1,Index!$B$8:$E$47,2,0)*$D43</f>
        <v>2.4421052631579023</v>
      </c>
      <c r="O43" s="11">
        <f>VLOOKUP(O$1,Index!$B$8:$E$47,2,0)*$D43</f>
        <v>2.3657894736842158</v>
      </c>
      <c r="P43" s="11">
        <f>VLOOKUP(P$1,Index!$B$8:$E$47,2,0)*$D43</f>
        <v>2.2894736842105297</v>
      </c>
      <c r="Q43" s="11">
        <f>VLOOKUP(Q$1,Index!$B$8:$E$47,2,0)*$D43</f>
        <v>2.2131578947368431</v>
      </c>
      <c r="R43" s="11">
        <f>VLOOKUP(R$1,Index!$B$8:$E$47,2,0)*$D43</f>
        <v>2.1368421052631565</v>
      </c>
      <c r="S43" s="11">
        <f>VLOOKUP(S$1,Index!$B$8:$E$47,2,0)*$D43</f>
        <v>2.0605263157894704</v>
      </c>
      <c r="T43" s="11">
        <f>VLOOKUP(T$1,Index!$B$8:$E$47,2,0)*$D43</f>
        <v>1.9842105263157841</v>
      </c>
      <c r="U43" s="11">
        <f>VLOOKUP(U$1,Index!$B$8:$E$47,2,0)*$D43</f>
        <v>1.9078947368421182</v>
      </c>
      <c r="V43" s="11">
        <f>VLOOKUP(V$1,Index!$B$8:$E$47,2,0)*$D43</f>
        <v>1.8315789473684319</v>
      </c>
      <c r="W43" s="11">
        <f>VLOOKUP(W$1,Index!$B$8:$E$47,2,0)*$D43</f>
        <v>1.7552631578947455</v>
      </c>
      <c r="X43" s="11">
        <f>VLOOKUP(X$1,Index!$B$8:$E$47,2,0)*$D43</f>
        <v>1.6789473684210592</v>
      </c>
      <c r="Y43" s="11">
        <f>VLOOKUP(Y$1,Index!$B$8:$E$47,2,0)*$D43</f>
        <v>1.6026315789473726</v>
      </c>
      <c r="Z43" s="11">
        <f>VLOOKUP(Z$1,Index!$B$8:$E$47,2,0)*$D43</f>
        <v>1.5263157894736863</v>
      </c>
      <c r="AA43" s="11">
        <f>VLOOKUP(AA$1,Index!$B$8:$E$47,2,0)*$D43</f>
        <v>1.45</v>
      </c>
      <c r="AB43" s="11">
        <f>VLOOKUP(AB$1,Index!$B$8:$E$47,2,0)*$D43</f>
        <v>1.3736842105263136</v>
      </c>
      <c r="AC43" s="11">
        <f>VLOOKUP(AC$1,Index!$B$8:$E$47,2,0)*$D43</f>
        <v>1.2973684210526273</v>
      </c>
      <c r="AD43" s="11">
        <f>VLOOKUP(AD$1,Index!$B$8:$E$47,2,0)*$D43</f>
        <v>1.2210526315789614</v>
      </c>
      <c r="AE43" s="11">
        <f>VLOOKUP(AE$1,Index!$B$8:$E$47,2,0)*$D43</f>
        <v>1.144736842105275</v>
      </c>
      <c r="AF43" s="11">
        <f>VLOOKUP(AF$1,Index!$B$8:$E$47,2,0)*$D43</f>
        <v>1.0684210526315887</v>
      </c>
      <c r="AG43" s="11">
        <f>VLOOKUP(AG$1,Index!$B$8:$E$47,2,0)*$D43</f>
        <v>0.99210526315790226</v>
      </c>
      <c r="AH43" s="11">
        <f>VLOOKUP(AH$1,Index!$B$8:$E$47,2,0)*$D43</f>
        <v>0.91578947368421593</v>
      </c>
      <c r="AI43" s="11">
        <f>VLOOKUP(AI$1,Index!$B$8:$E$47,2,0)*$D43</f>
        <v>0.83947368421052959</v>
      </c>
      <c r="AJ43" s="11">
        <f>VLOOKUP(AJ$1,Index!$B$8:$E$47,2,0)*$D43</f>
        <v>0.76315789473684315</v>
      </c>
      <c r="AK43" s="11">
        <f>VLOOKUP(AK$1,Index!$B$8:$E$47,2,0)*$D43</f>
        <v>0.68684210526315681</v>
      </c>
      <c r="AL43" s="11">
        <f>VLOOKUP(AL$1,Index!$B$8:$E$47,2,0)*$D43</f>
        <v>0.61052631578947036</v>
      </c>
      <c r="AM43" s="11">
        <f>VLOOKUP(AM$1,Index!$B$8:$E$47,2,0)*$D43</f>
        <v>0.53421052631578403</v>
      </c>
      <c r="AN43" s="11">
        <f>VLOOKUP(AN$1,Index!$B$8:$E$47,2,0)*$D43</f>
        <v>0.45789473684211829</v>
      </c>
      <c r="AO43" s="11">
        <f>VLOOKUP(AO$1,Index!$B$8:$E$47,2,0)*$D43</f>
        <v>0.3815789473684319</v>
      </c>
      <c r="AP43" s="11">
        <f>VLOOKUP(AP$1,Index!$B$8:$E$47,2,0)*$D43</f>
        <v>0.30526315789474551</v>
      </c>
      <c r="AQ43" s="11">
        <f>VLOOKUP(AQ$1,Index!$B$8:$E$47,2,0)*$D43</f>
        <v>0.22894736842105914</v>
      </c>
      <c r="AR43" s="11">
        <f>VLOOKUP(AR$1,Index!$B$8:$E$47,2,0)*$D43</f>
        <v>0.15263157894737275</v>
      </c>
      <c r="AS43" s="11">
        <f>VLOOKUP(AS$1,Index!$B$8:$E$47,2,0)*$D43</f>
        <v>7.6315789473686377E-2</v>
      </c>
      <c r="AT43" s="11">
        <f>VLOOKUP(AT$1,Index!$B$8:$E$47,2,0)*$D43</f>
        <v>0</v>
      </c>
    </row>
    <row r="44" spans="1:46" x14ac:dyDescent="0.3">
      <c r="A44" t="s">
        <v>43</v>
      </c>
      <c r="B44" t="s">
        <v>14</v>
      </c>
      <c r="C44" t="str">
        <f t="shared" si="0"/>
        <v>Chemicaltanker0-4999</v>
      </c>
      <c r="D44" s="7">
        <v>44.9</v>
      </c>
      <c r="E44" s="7">
        <v>36.6</v>
      </c>
      <c r="F44" s="7" t="s">
        <v>3</v>
      </c>
      <c r="G44" s="7" t="s">
        <v>6</v>
      </c>
      <c r="H44">
        <f>VLOOKUP(H$1,Index!$B$8:$E$47,2,0)*$D44</f>
        <v>44.9</v>
      </c>
      <c r="I44" s="11">
        <f>VLOOKUP(I$1,Index!$B$8:$E$47,2,0)*$D44</f>
        <v>43.718421052631541</v>
      </c>
      <c r="J44" s="11">
        <f>VLOOKUP(J$1,Index!$B$8:$E$47,2,0)*$D44</f>
        <v>42.536842105263091</v>
      </c>
      <c r="K44" s="11">
        <f>VLOOKUP(K$1,Index!$B$8:$E$47,2,0)*$D44</f>
        <v>41.355263157894953</v>
      </c>
      <c r="L44" s="11">
        <f>VLOOKUP(L$1,Index!$B$8:$E$47,2,0)*$D44</f>
        <v>40.173684210526503</v>
      </c>
      <c r="M44" s="11">
        <f>VLOOKUP(M$1,Index!$B$8:$E$47,2,0)*$D44</f>
        <v>38.992105263158045</v>
      </c>
      <c r="N44" s="11">
        <f>VLOOKUP(N$1,Index!$B$8:$E$47,2,0)*$D44</f>
        <v>37.810526315789588</v>
      </c>
      <c r="O44" s="11">
        <f>VLOOKUP(O$1,Index!$B$8:$E$47,2,0)*$D44</f>
        <v>36.628947368421137</v>
      </c>
      <c r="P44" s="11">
        <f>VLOOKUP(P$1,Index!$B$8:$E$47,2,0)*$D44</f>
        <v>35.44736842105268</v>
      </c>
      <c r="Q44" s="11">
        <f>VLOOKUP(Q$1,Index!$B$8:$E$47,2,0)*$D44</f>
        <v>34.265789473684229</v>
      </c>
      <c r="R44" s="11">
        <f>VLOOKUP(R$1,Index!$B$8:$E$47,2,0)*$D44</f>
        <v>33.084210526315772</v>
      </c>
      <c r="S44" s="11">
        <f>VLOOKUP(S$1,Index!$B$8:$E$47,2,0)*$D44</f>
        <v>31.902631578947318</v>
      </c>
      <c r="T44" s="11">
        <f>VLOOKUP(T$1,Index!$B$8:$E$47,2,0)*$D44</f>
        <v>30.721052631578864</v>
      </c>
      <c r="U44" s="11">
        <f>VLOOKUP(U$1,Index!$B$8:$E$47,2,0)*$D44</f>
        <v>29.539473684210726</v>
      </c>
      <c r="V44" s="11">
        <f>VLOOKUP(V$1,Index!$B$8:$E$47,2,0)*$D44</f>
        <v>28.357894736842272</v>
      </c>
      <c r="W44" s="11">
        <f>VLOOKUP(W$1,Index!$B$8:$E$47,2,0)*$D44</f>
        <v>27.176315789473819</v>
      </c>
      <c r="X44" s="11">
        <f>VLOOKUP(X$1,Index!$B$8:$E$47,2,0)*$D44</f>
        <v>25.994736842105365</v>
      </c>
      <c r="Y44" s="11">
        <f>VLOOKUP(Y$1,Index!$B$8:$E$47,2,0)*$D44</f>
        <v>24.813157894736907</v>
      </c>
      <c r="Z44" s="11">
        <f>VLOOKUP(Z$1,Index!$B$8:$E$47,2,0)*$D44</f>
        <v>23.631578947368453</v>
      </c>
      <c r="AA44" s="11">
        <f>VLOOKUP(AA$1,Index!$B$8:$E$47,2,0)*$D44</f>
        <v>22.45</v>
      </c>
      <c r="AB44" s="11">
        <f>VLOOKUP(AB$1,Index!$B$8:$E$47,2,0)*$D44</f>
        <v>21.268421052631545</v>
      </c>
      <c r="AC44" s="11">
        <f>VLOOKUP(AC$1,Index!$B$8:$E$47,2,0)*$D44</f>
        <v>20.086842105263091</v>
      </c>
      <c r="AD44" s="11">
        <f>VLOOKUP(AD$1,Index!$B$8:$E$47,2,0)*$D44</f>
        <v>18.905263157894954</v>
      </c>
      <c r="AE44" s="11">
        <f>VLOOKUP(AE$1,Index!$B$8:$E$47,2,0)*$D44</f>
        <v>17.7236842105265</v>
      </c>
      <c r="AF44" s="11">
        <f>VLOOKUP(AF$1,Index!$B$8:$E$47,2,0)*$D44</f>
        <v>16.542105263158046</v>
      </c>
      <c r="AG44" s="11">
        <f>VLOOKUP(AG$1,Index!$B$8:$E$47,2,0)*$D44</f>
        <v>15.36052631578959</v>
      </c>
      <c r="AH44" s="11">
        <f>VLOOKUP(AH$1,Index!$B$8:$E$47,2,0)*$D44</f>
        <v>14.178947368421136</v>
      </c>
      <c r="AI44" s="11">
        <f>VLOOKUP(AI$1,Index!$B$8:$E$47,2,0)*$D44</f>
        <v>12.997368421052682</v>
      </c>
      <c r="AJ44" s="11">
        <f>VLOOKUP(AJ$1,Index!$B$8:$E$47,2,0)*$D44</f>
        <v>11.815789473684227</v>
      </c>
      <c r="AK44" s="11">
        <f>VLOOKUP(AK$1,Index!$B$8:$E$47,2,0)*$D44</f>
        <v>10.634210526315773</v>
      </c>
      <c r="AL44" s="11">
        <f>VLOOKUP(AL$1,Index!$B$8:$E$47,2,0)*$D44</f>
        <v>9.452631578947317</v>
      </c>
      <c r="AM44" s="11">
        <f>VLOOKUP(AM$1,Index!$B$8:$E$47,2,0)*$D44</f>
        <v>8.2710526315788631</v>
      </c>
      <c r="AN44" s="11">
        <f>VLOOKUP(AN$1,Index!$B$8:$E$47,2,0)*$D44</f>
        <v>7.089473684210728</v>
      </c>
      <c r="AO44" s="11">
        <f>VLOOKUP(AO$1,Index!$B$8:$E$47,2,0)*$D44</f>
        <v>5.9078947368422732</v>
      </c>
      <c r="AP44" s="11">
        <f>VLOOKUP(AP$1,Index!$B$8:$E$47,2,0)*$D44</f>
        <v>4.7263157894738184</v>
      </c>
      <c r="AQ44" s="11">
        <f>VLOOKUP(AQ$1,Index!$B$8:$E$47,2,0)*$D44</f>
        <v>3.544736842105364</v>
      </c>
      <c r="AR44" s="11">
        <f>VLOOKUP(AR$1,Index!$B$8:$E$47,2,0)*$D44</f>
        <v>2.3631578947369092</v>
      </c>
      <c r="AS44" s="11">
        <f>VLOOKUP(AS$1,Index!$B$8:$E$47,2,0)*$D44</f>
        <v>1.1815789473684546</v>
      </c>
      <c r="AT44" s="11">
        <f>VLOOKUP(AT$1,Index!$B$8:$E$47,2,0)*$D44</f>
        <v>0</v>
      </c>
    </row>
    <row r="45" spans="1:46" x14ac:dyDescent="0.3">
      <c r="A45" t="s">
        <v>43</v>
      </c>
      <c r="B45" t="s">
        <v>15</v>
      </c>
      <c r="C45" t="str">
        <f t="shared" si="0"/>
        <v>Chemicaltanker5000-9999</v>
      </c>
      <c r="D45" s="7">
        <v>24.1</v>
      </c>
      <c r="E45" s="7">
        <v>19.7</v>
      </c>
      <c r="F45" s="7" t="s">
        <v>3</v>
      </c>
      <c r="G45" s="7" t="s">
        <v>6</v>
      </c>
      <c r="H45">
        <f>VLOOKUP(H$1,Index!$B$8:$E$47,2,0)*$D45</f>
        <v>24.1</v>
      </c>
      <c r="I45" s="11">
        <f>VLOOKUP(I$1,Index!$B$8:$E$47,2,0)*$D45</f>
        <v>23.465789473684193</v>
      </c>
      <c r="J45" s="11">
        <f>VLOOKUP(J$1,Index!$B$8:$E$47,2,0)*$D45</f>
        <v>22.831578947368385</v>
      </c>
      <c r="K45" s="11">
        <f>VLOOKUP(K$1,Index!$B$8:$E$47,2,0)*$D45</f>
        <v>22.197368421052751</v>
      </c>
      <c r="L45" s="11">
        <f>VLOOKUP(L$1,Index!$B$8:$E$47,2,0)*$D45</f>
        <v>21.563157894736943</v>
      </c>
      <c r="M45" s="11">
        <f>VLOOKUP(M$1,Index!$B$8:$E$47,2,0)*$D45</f>
        <v>20.928947368421134</v>
      </c>
      <c r="N45" s="11">
        <f>VLOOKUP(N$1,Index!$B$8:$E$47,2,0)*$D45</f>
        <v>20.294736842105326</v>
      </c>
      <c r="O45" s="11">
        <f>VLOOKUP(O$1,Index!$B$8:$E$47,2,0)*$D45</f>
        <v>19.660526315789522</v>
      </c>
      <c r="P45" s="11">
        <f>VLOOKUP(P$1,Index!$B$8:$E$47,2,0)*$D45</f>
        <v>19.026315789473713</v>
      </c>
      <c r="Q45" s="11">
        <f>VLOOKUP(Q$1,Index!$B$8:$E$47,2,0)*$D45</f>
        <v>18.392105263157905</v>
      </c>
      <c r="R45" s="11">
        <f>VLOOKUP(R$1,Index!$B$8:$E$47,2,0)*$D45</f>
        <v>17.757894736842097</v>
      </c>
      <c r="S45" s="11">
        <f>VLOOKUP(S$1,Index!$B$8:$E$47,2,0)*$D45</f>
        <v>17.123684210526289</v>
      </c>
      <c r="T45" s="11">
        <f>VLOOKUP(T$1,Index!$B$8:$E$47,2,0)*$D45</f>
        <v>16.489473684210481</v>
      </c>
      <c r="U45" s="11">
        <f>VLOOKUP(U$1,Index!$B$8:$E$47,2,0)*$D45</f>
        <v>15.855263157894846</v>
      </c>
      <c r="V45" s="11">
        <f>VLOOKUP(V$1,Index!$B$8:$E$47,2,0)*$D45</f>
        <v>15.221052631579038</v>
      </c>
      <c r="W45" s="11">
        <f>VLOOKUP(W$1,Index!$B$8:$E$47,2,0)*$D45</f>
        <v>14.58684210526323</v>
      </c>
      <c r="X45" s="11">
        <f>VLOOKUP(X$1,Index!$B$8:$E$47,2,0)*$D45</f>
        <v>13.952631578947424</v>
      </c>
      <c r="Y45" s="11">
        <f>VLOOKUP(Y$1,Index!$B$8:$E$47,2,0)*$D45</f>
        <v>13.318421052631615</v>
      </c>
      <c r="Z45" s="11">
        <f>VLOOKUP(Z$1,Index!$B$8:$E$47,2,0)*$D45</f>
        <v>12.684210526315809</v>
      </c>
      <c r="AA45" s="11">
        <f>VLOOKUP(AA$1,Index!$B$8:$E$47,2,0)*$D45</f>
        <v>12.05</v>
      </c>
      <c r="AB45" s="11">
        <f>VLOOKUP(AB$1,Index!$B$8:$E$47,2,0)*$D45</f>
        <v>11.415789473684193</v>
      </c>
      <c r="AC45" s="11">
        <f>VLOOKUP(AC$1,Index!$B$8:$E$47,2,0)*$D45</f>
        <v>10.781578947368386</v>
      </c>
      <c r="AD45" s="11">
        <f>VLOOKUP(AD$1,Index!$B$8:$E$47,2,0)*$D45</f>
        <v>10.14736842105275</v>
      </c>
      <c r="AE45" s="11">
        <f>VLOOKUP(AE$1,Index!$B$8:$E$47,2,0)*$D45</f>
        <v>9.513157894736942</v>
      </c>
      <c r="AF45" s="11">
        <f>VLOOKUP(AF$1,Index!$B$8:$E$47,2,0)*$D45</f>
        <v>8.8789473684211337</v>
      </c>
      <c r="AG45" s="11">
        <f>VLOOKUP(AG$1,Index!$B$8:$E$47,2,0)*$D45</f>
        <v>8.2447368421053273</v>
      </c>
      <c r="AH45" s="11">
        <f>VLOOKUP(AH$1,Index!$B$8:$E$47,2,0)*$D45</f>
        <v>7.6105263157895191</v>
      </c>
      <c r="AI45" s="11">
        <f>VLOOKUP(AI$1,Index!$B$8:$E$47,2,0)*$D45</f>
        <v>6.9763157894737118</v>
      </c>
      <c r="AJ45" s="11">
        <f>VLOOKUP(AJ$1,Index!$B$8:$E$47,2,0)*$D45</f>
        <v>6.3421052631579045</v>
      </c>
      <c r="AK45" s="11">
        <f>VLOOKUP(AK$1,Index!$B$8:$E$47,2,0)*$D45</f>
        <v>5.7078947368420963</v>
      </c>
      <c r="AL45" s="11">
        <f>VLOOKUP(AL$1,Index!$B$8:$E$47,2,0)*$D45</f>
        <v>5.0736842105262889</v>
      </c>
      <c r="AM45" s="11">
        <f>VLOOKUP(AM$1,Index!$B$8:$E$47,2,0)*$D45</f>
        <v>4.4394736842104816</v>
      </c>
      <c r="AN45" s="11">
        <f>VLOOKUP(AN$1,Index!$B$8:$E$47,2,0)*$D45</f>
        <v>3.8052631578948453</v>
      </c>
      <c r="AO45" s="11">
        <f>VLOOKUP(AO$1,Index!$B$8:$E$47,2,0)*$D45</f>
        <v>3.1710526315790375</v>
      </c>
      <c r="AP45" s="11">
        <f>VLOOKUP(AP$1,Index!$B$8:$E$47,2,0)*$D45</f>
        <v>2.5368421052632302</v>
      </c>
      <c r="AQ45" s="11">
        <f>VLOOKUP(AQ$1,Index!$B$8:$E$47,2,0)*$D45</f>
        <v>1.9026315789474226</v>
      </c>
      <c r="AR45" s="11">
        <f>VLOOKUP(AR$1,Index!$B$8:$E$47,2,0)*$D45</f>
        <v>1.2684210526316151</v>
      </c>
      <c r="AS45" s="11">
        <f>VLOOKUP(AS$1,Index!$B$8:$E$47,2,0)*$D45</f>
        <v>0.63421052631580754</v>
      </c>
      <c r="AT45" s="11">
        <f>VLOOKUP(AT$1,Index!$B$8:$E$47,2,0)*$D45</f>
        <v>0</v>
      </c>
    </row>
    <row r="46" spans="1:46" x14ac:dyDescent="0.3">
      <c r="A46" t="s">
        <v>43</v>
      </c>
      <c r="B46" t="s">
        <v>16</v>
      </c>
      <c r="C46" t="str">
        <f t="shared" si="0"/>
        <v>Chemicaltanker10000-19999</v>
      </c>
      <c r="D46" s="7">
        <v>15.1</v>
      </c>
      <c r="E46" s="7">
        <v>12.3</v>
      </c>
      <c r="F46" s="7" t="s">
        <v>3</v>
      </c>
      <c r="G46" s="7" t="s">
        <v>6</v>
      </c>
      <c r="H46">
        <f>VLOOKUP(H$1,Index!$B$8:$E$47,2,0)*$D46</f>
        <v>15.1</v>
      </c>
      <c r="I46" s="11">
        <f>VLOOKUP(I$1,Index!$B$8:$E$47,2,0)*$D46</f>
        <v>14.702631578947356</v>
      </c>
      <c r="J46" s="11">
        <f>VLOOKUP(J$1,Index!$B$8:$E$47,2,0)*$D46</f>
        <v>14.305263157894714</v>
      </c>
      <c r="K46" s="11">
        <f>VLOOKUP(K$1,Index!$B$8:$E$47,2,0)*$D46</f>
        <v>13.907894736842179</v>
      </c>
      <c r="L46" s="11">
        <f>VLOOKUP(L$1,Index!$B$8:$E$47,2,0)*$D46</f>
        <v>13.510526315789535</v>
      </c>
      <c r="M46" s="11">
        <f>VLOOKUP(M$1,Index!$B$8:$E$47,2,0)*$D46</f>
        <v>13.113157894736892</v>
      </c>
      <c r="N46" s="11">
        <f>VLOOKUP(N$1,Index!$B$8:$E$47,2,0)*$D46</f>
        <v>12.71578947368425</v>
      </c>
      <c r="O46" s="11">
        <f>VLOOKUP(O$1,Index!$B$8:$E$47,2,0)*$D46</f>
        <v>12.318421052631606</v>
      </c>
      <c r="P46" s="11">
        <f>VLOOKUP(P$1,Index!$B$8:$E$47,2,0)*$D46</f>
        <v>11.921052631578965</v>
      </c>
      <c r="Q46" s="11">
        <f>VLOOKUP(Q$1,Index!$B$8:$E$47,2,0)*$D46</f>
        <v>11.523684210526321</v>
      </c>
      <c r="R46" s="11">
        <f>VLOOKUP(R$1,Index!$B$8:$E$47,2,0)*$D46</f>
        <v>11.126315789473677</v>
      </c>
      <c r="S46" s="11">
        <f>VLOOKUP(S$1,Index!$B$8:$E$47,2,0)*$D46</f>
        <v>10.728947368421036</v>
      </c>
      <c r="T46" s="11">
        <f>VLOOKUP(T$1,Index!$B$8:$E$47,2,0)*$D46</f>
        <v>10.331578947368392</v>
      </c>
      <c r="U46" s="11">
        <f>VLOOKUP(U$1,Index!$B$8:$E$47,2,0)*$D46</f>
        <v>9.9342105263158569</v>
      </c>
      <c r="V46" s="11">
        <f>VLOOKUP(V$1,Index!$B$8:$E$47,2,0)*$D46</f>
        <v>9.5368421052632133</v>
      </c>
      <c r="W46" s="11">
        <f>VLOOKUP(W$1,Index!$B$8:$E$47,2,0)*$D46</f>
        <v>9.1394736842105715</v>
      </c>
      <c r="X46" s="11">
        <f>VLOOKUP(X$1,Index!$B$8:$E$47,2,0)*$D46</f>
        <v>8.7421052631579279</v>
      </c>
      <c r="Y46" s="11">
        <f>VLOOKUP(Y$1,Index!$B$8:$E$47,2,0)*$D46</f>
        <v>8.3447368421052861</v>
      </c>
      <c r="Z46" s="11">
        <f>VLOOKUP(Z$1,Index!$B$8:$E$47,2,0)*$D46</f>
        <v>7.9473684210526425</v>
      </c>
      <c r="AA46" s="11">
        <f>VLOOKUP(AA$1,Index!$B$8:$E$47,2,0)*$D46</f>
        <v>7.55</v>
      </c>
      <c r="AB46" s="11">
        <f>VLOOKUP(AB$1,Index!$B$8:$E$47,2,0)*$D46</f>
        <v>7.1526315789473571</v>
      </c>
      <c r="AC46" s="11">
        <f>VLOOKUP(AC$1,Index!$B$8:$E$47,2,0)*$D46</f>
        <v>6.7552631578947144</v>
      </c>
      <c r="AD46" s="11">
        <f>VLOOKUP(AD$1,Index!$B$8:$E$47,2,0)*$D46</f>
        <v>6.3578947368421783</v>
      </c>
      <c r="AE46" s="11">
        <f>VLOOKUP(AE$1,Index!$B$8:$E$47,2,0)*$D46</f>
        <v>5.9605263157895356</v>
      </c>
      <c r="AF46" s="11">
        <f>VLOOKUP(AF$1,Index!$B$8:$E$47,2,0)*$D46</f>
        <v>5.5631578947368929</v>
      </c>
      <c r="AG46" s="11">
        <f>VLOOKUP(AG$1,Index!$B$8:$E$47,2,0)*$D46</f>
        <v>5.1657894736842502</v>
      </c>
      <c r="AH46" s="11">
        <f>VLOOKUP(AH$1,Index!$B$8:$E$47,2,0)*$D46</f>
        <v>4.7684210526316066</v>
      </c>
      <c r="AI46" s="11">
        <f>VLOOKUP(AI$1,Index!$B$8:$E$47,2,0)*$D46</f>
        <v>4.371052631578964</v>
      </c>
      <c r="AJ46" s="11">
        <f>VLOOKUP(AJ$1,Index!$B$8:$E$47,2,0)*$D46</f>
        <v>3.9736842105263213</v>
      </c>
      <c r="AK46" s="11">
        <f>VLOOKUP(AK$1,Index!$B$8:$E$47,2,0)*$D46</f>
        <v>3.5763157894736786</v>
      </c>
      <c r="AL46" s="11">
        <f>VLOOKUP(AL$1,Index!$B$8:$E$47,2,0)*$D46</f>
        <v>3.1789473684210354</v>
      </c>
      <c r="AM46" s="11">
        <f>VLOOKUP(AM$1,Index!$B$8:$E$47,2,0)*$D46</f>
        <v>2.7815789473683927</v>
      </c>
      <c r="AN46" s="11">
        <f>VLOOKUP(AN$1,Index!$B$8:$E$47,2,0)*$D46</f>
        <v>2.3842105263158571</v>
      </c>
      <c r="AO46" s="11">
        <f>VLOOKUP(AO$1,Index!$B$8:$E$47,2,0)*$D46</f>
        <v>1.9868421052632144</v>
      </c>
      <c r="AP46" s="11">
        <f>VLOOKUP(AP$1,Index!$B$8:$E$47,2,0)*$D46</f>
        <v>1.5894736842105714</v>
      </c>
      <c r="AQ46" s="11">
        <f>VLOOKUP(AQ$1,Index!$B$8:$E$47,2,0)*$D46</f>
        <v>1.1921052631579285</v>
      </c>
      <c r="AR46" s="11">
        <f>VLOOKUP(AR$1,Index!$B$8:$E$47,2,0)*$D46</f>
        <v>0.79473684210528572</v>
      </c>
      <c r="AS46" s="11">
        <f>VLOOKUP(AS$1,Index!$B$8:$E$47,2,0)*$D46</f>
        <v>0.39736842105264286</v>
      </c>
      <c r="AT46" s="11">
        <f>VLOOKUP(AT$1,Index!$B$8:$E$47,2,0)*$D46</f>
        <v>0</v>
      </c>
    </row>
    <row r="47" spans="1:46" x14ac:dyDescent="0.3">
      <c r="A47" t="s">
        <v>43</v>
      </c>
      <c r="B47" t="s">
        <v>17</v>
      </c>
      <c r="C47" t="str">
        <f t="shared" si="0"/>
        <v>Chemicaltanker20000-+</v>
      </c>
      <c r="D47" s="7">
        <v>8.1999999999999993</v>
      </c>
      <c r="E47" s="7">
        <v>6.7</v>
      </c>
      <c r="F47" s="7" t="s">
        <v>3</v>
      </c>
      <c r="G47" s="7" t="s">
        <v>6</v>
      </c>
      <c r="H47">
        <f>VLOOKUP(H$1,Index!$B$8:$E$47,2,0)*$D47</f>
        <v>8.1999999999999993</v>
      </c>
      <c r="I47" s="11">
        <f>VLOOKUP(I$1,Index!$B$8:$E$47,2,0)*$D47</f>
        <v>7.984210526315783</v>
      </c>
      <c r="J47" s="11">
        <f>VLOOKUP(J$1,Index!$B$8:$E$47,2,0)*$D47</f>
        <v>7.7684210526315658</v>
      </c>
      <c r="K47" s="11">
        <f>VLOOKUP(K$1,Index!$B$8:$E$47,2,0)*$D47</f>
        <v>7.5526315789474072</v>
      </c>
      <c r="L47" s="11">
        <f>VLOOKUP(L$1,Index!$B$8:$E$47,2,0)*$D47</f>
        <v>7.3368421052631909</v>
      </c>
      <c r="M47" s="11">
        <f>VLOOKUP(M$1,Index!$B$8:$E$47,2,0)*$D47</f>
        <v>7.1210526315789746</v>
      </c>
      <c r="N47" s="11">
        <f>VLOOKUP(N$1,Index!$B$8:$E$47,2,0)*$D47</f>
        <v>6.9052631578947574</v>
      </c>
      <c r="O47" s="11">
        <f>VLOOKUP(O$1,Index!$B$8:$E$47,2,0)*$D47</f>
        <v>6.6894736842105411</v>
      </c>
      <c r="P47" s="11">
        <f>VLOOKUP(P$1,Index!$B$8:$E$47,2,0)*$D47</f>
        <v>6.4736842105263248</v>
      </c>
      <c r="Q47" s="11">
        <f>VLOOKUP(Q$1,Index!$B$8:$E$47,2,0)*$D47</f>
        <v>6.2578947368421076</v>
      </c>
      <c r="R47" s="11">
        <f>VLOOKUP(R$1,Index!$B$8:$E$47,2,0)*$D47</f>
        <v>6.0421052631578913</v>
      </c>
      <c r="S47" s="11">
        <f>VLOOKUP(S$1,Index!$B$8:$E$47,2,0)*$D47</f>
        <v>5.8263157894736741</v>
      </c>
      <c r="T47" s="11">
        <f>VLOOKUP(T$1,Index!$B$8:$E$47,2,0)*$D47</f>
        <v>5.6105263157894578</v>
      </c>
      <c r="U47" s="11">
        <f>VLOOKUP(U$1,Index!$B$8:$E$47,2,0)*$D47</f>
        <v>5.3947368421052992</v>
      </c>
      <c r="V47" s="11">
        <f>VLOOKUP(V$1,Index!$B$8:$E$47,2,0)*$D47</f>
        <v>5.1789473684210829</v>
      </c>
      <c r="W47" s="11">
        <f>VLOOKUP(W$1,Index!$B$8:$E$47,2,0)*$D47</f>
        <v>4.9631578947368666</v>
      </c>
      <c r="X47" s="11">
        <f>VLOOKUP(X$1,Index!$B$8:$E$47,2,0)*$D47</f>
        <v>4.7473684210526494</v>
      </c>
      <c r="Y47" s="11">
        <f>VLOOKUP(Y$1,Index!$B$8:$E$47,2,0)*$D47</f>
        <v>4.5315789473684331</v>
      </c>
      <c r="Z47" s="11">
        <f>VLOOKUP(Z$1,Index!$B$8:$E$47,2,0)*$D47</f>
        <v>4.3157894736842159</v>
      </c>
      <c r="AA47" s="11">
        <f>VLOOKUP(AA$1,Index!$B$8:$E$47,2,0)*$D47</f>
        <v>4.0999999999999996</v>
      </c>
      <c r="AB47" s="11">
        <f>VLOOKUP(AB$1,Index!$B$8:$E$47,2,0)*$D47</f>
        <v>3.8842105263157829</v>
      </c>
      <c r="AC47" s="11">
        <f>VLOOKUP(AC$1,Index!$B$8:$E$47,2,0)*$D47</f>
        <v>3.6684210526315661</v>
      </c>
      <c r="AD47" s="11">
        <f>VLOOKUP(AD$1,Index!$B$8:$E$47,2,0)*$D47</f>
        <v>3.452631578947408</v>
      </c>
      <c r="AE47" s="11">
        <f>VLOOKUP(AE$1,Index!$B$8:$E$47,2,0)*$D47</f>
        <v>3.2368421052631913</v>
      </c>
      <c r="AF47" s="11">
        <f>VLOOKUP(AF$1,Index!$B$8:$E$47,2,0)*$D47</f>
        <v>3.0210526315789745</v>
      </c>
      <c r="AG47" s="11">
        <f>VLOOKUP(AG$1,Index!$B$8:$E$47,2,0)*$D47</f>
        <v>2.8052631578947582</v>
      </c>
      <c r="AH47" s="11">
        <f>VLOOKUP(AH$1,Index!$B$8:$E$47,2,0)*$D47</f>
        <v>2.5894736842105415</v>
      </c>
      <c r="AI47" s="11">
        <f>VLOOKUP(AI$1,Index!$B$8:$E$47,2,0)*$D47</f>
        <v>2.3736842105263247</v>
      </c>
      <c r="AJ47" s="11">
        <f>VLOOKUP(AJ$1,Index!$B$8:$E$47,2,0)*$D47</f>
        <v>2.157894736842108</v>
      </c>
      <c r="AK47" s="11">
        <f>VLOOKUP(AK$1,Index!$B$8:$E$47,2,0)*$D47</f>
        <v>1.9421052631578914</v>
      </c>
      <c r="AL47" s="11">
        <f>VLOOKUP(AL$1,Index!$B$8:$E$47,2,0)*$D47</f>
        <v>1.7263157894736749</v>
      </c>
      <c r="AM47" s="11">
        <f>VLOOKUP(AM$1,Index!$B$8:$E$47,2,0)*$D47</f>
        <v>1.5105263157894582</v>
      </c>
      <c r="AN47" s="11">
        <f>VLOOKUP(AN$1,Index!$B$8:$E$47,2,0)*$D47</f>
        <v>1.2947368421052998</v>
      </c>
      <c r="AO47" s="11">
        <f>VLOOKUP(AO$1,Index!$B$8:$E$47,2,0)*$D47</f>
        <v>1.0789473684210833</v>
      </c>
      <c r="AP47" s="11">
        <f>VLOOKUP(AP$1,Index!$B$8:$E$47,2,0)*$D47</f>
        <v>0.86315789473686655</v>
      </c>
      <c r="AQ47" s="11">
        <f>VLOOKUP(AQ$1,Index!$B$8:$E$47,2,0)*$D47</f>
        <v>0.64736842105264991</v>
      </c>
      <c r="AR47" s="11">
        <f>VLOOKUP(AR$1,Index!$B$8:$E$47,2,0)*$D47</f>
        <v>0.43157894736843327</v>
      </c>
      <c r="AS47" s="11">
        <f>VLOOKUP(AS$1,Index!$B$8:$E$47,2,0)*$D47</f>
        <v>0.21578947368421664</v>
      </c>
      <c r="AT47" s="11">
        <f>VLOOKUP(AT$1,Index!$B$8:$E$47,2,0)*$D47</f>
        <v>0</v>
      </c>
    </row>
    <row r="48" spans="1:46" x14ac:dyDescent="0.3">
      <c r="A48" t="s">
        <v>18</v>
      </c>
      <c r="B48" t="s">
        <v>19</v>
      </c>
      <c r="C48" t="str">
        <f t="shared" si="0"/>
        <v>Container0-999</v>
      </c>
      <c r="D48" s="7">
        <v>21.4</v>
      </c>
      <c r="E48" s="7">
        <v>17.5</v>
      </c>
      <c r="F48" s="7" t="s">
        <v>3</v>
      </c>
      <c r="G48" s="7" t="s">
        <v>6</v>
      </c>
      <c r="H48">
        <f>VLOOKUP(H$1,Index!$B$8:$E$47,2,0)*$D48</f>
        <v>21.4</v>
      </c>
      <c r="I48" s="11">
        <f>VLOOKUP(I$1,Index!$B$8:$E$47,2,0)*$D48</f>
        <v>20.836842105263141</v>
      </c>
      <c r="J48" s="11">
        <f>VLOOKUP(J$1,Index!$B$8:$E$47,2,0)*$D48</f>
        <v>20.273684210526284</v>
      </c>
      <c r="K48" s="11">
        <f>VLOOKUP(K$1,Index!$B$8:$E$47,2,0)*$D48</f>
        <v>19.710526315789576</v>
      </c>
      <c r="L48" s="11">
        <f>VLOOKUP(L$1,Index!$B$8:$E$47,2,0)*$D48</f>
        <v>19.147368421052718</v>
      </c>
      <c r="M48" s="11">
        <f>VLOOKUP(M$1,Index!$B$8:$E$47,2,0)*$D48</f>
        <v>18.584210526315861</v>
      </c>
      <c r="N48" s="11">
        <f>VLOOKUP(N$1,Index!$B$8:$E$47,2,0)*$D48</f>
        <v>18.021052631579003</v>
      </c>
      <c r="O48" s="11">
        <f>VLOOKUP(O$1,Index!$B$8:$E$47,2,0)*$D48</f>
        <v>17.457894736842142</v>
      </c>
      <c r="P48" s="11">
        <f>VLOOKUP(P$1,Index!$B$8:$E$47,2,0)*$D48</f>
        <v>16.894736842105285</v>
      </c>
      <c r="Q48" s="11">
        <f>VLOOKUP(Q$1,Index!$B$8:$E$47,2,0)*$D48</f>
        <v>16.331578947368428</v>
      </c>
      <c r="R48" s="11">
        <f>VLOOKUP(R$1,Index!$B$8:$E$47,2,0)*$D48</f>
        <v>15.76842105263157</v>
      </c>
      <c r="S48" s="11">
        <f>VLOOKUP(S$1,Index!$B$8:$E$47,2,0)*$D48</f>
        <v>15.205263157894711</v>
      </c>
      <c r="T48" s="11">
        <f>VLOOKUP(T$1,Index!$B$8:$E$47,2,0)*$D48</f>
        <v>14.642105263157854</v>
      </c>
      <c r="U48" s="11">
        <f>VLOOKUP(U$1,Index!$B$8:$E$47,2,0)*$D48</f>
        <v>14.078947368421147</v>
      </c>
      <c r="V48" s="11">
        <f>VLOOKUP(V$1,Index!$B$8:$E$47,2,0)*$D48</f>
        <v>13.51578947368429</v>
      </c>
      <c r="W48" s="11">
        <f>VLOOKUP(W$1,Index!$B$8:$E$47,2,0)*$D48</f>
        <v>12.952631578947432</v>
      </c>
      <c r="X48" s="11">
        <f>VLOOKUP(X$1,Index!$B$8:$E$47,2,0)*$D48</f>
        <v>12.389473684210573</v>
      </c>
      <c r="Y48" s="11">
        <f>VLOOKUP(Y$1,Index!$B$8:$E$47,2,0)*$D48</f>
        <v>11.826315789473716</v>
      </c>
      <c r="Z48" s="11">
        <f>VLOOKUP(Z$1,Index!$B$8:$E$47,2,0)*$D48</f>
        <v>11.263157894736857</v>
      </c>
      <c r="AA48" s="11">
        <f>VLOOKUP(AA$1,Index!$B$8:$E$47,2,0)*$D48</f>
        <v>10.7</v>
      </c>
      <c r="AB48" s="11">
        <f>VLOOKUP(AB$1,Index!$B$8:$E$47,2,0)*$D48</f>
        <v>10.136842105263142</v>
      </c>
      <c r="AC48" s="11">
        <f>VLOOKUP(AC$1,Index!$B$8:$E$47,2,0)*$D48</f>
        <v>9.5736842105262827</v>
      </c>
      <c r="AD48" s="11">
        <f>VLOOKUP(AD$1,Index!$B$8:$E$47,2,0)*$D48</f>
        <v>9.0105263157895763</v>
      </c>
      <c r="AE48" s="11">
        <f>VLOOKUP(AE$1,Index!$B$8:$E$47,2,0)*$D48</f>
        <v>8.4473684210527189</v>
      </c>
      <c r="AF48" s="11">
        <f>VLOOKUP(AF$1,Index!$B$8:$E$47,2,0)*$D48</f>
        <v>7.8842105263158606</v>
      </c>
      <c r="AG48" s="11">
        <f>VLOOKUP(AG$1,Index!$B$8:$E$47,2,0)*$D48</f>
        <v>7.3210526315790032</v>
      </c>
      <c r="AH48" s="11">
        <f>VLOOKUP(AH$1,Index!$B$8:$E$47,2,0)*$D48</f>
        <v>6.7578947368421449</v>
      </c>
      <c r="AI48" s="11">
        <f>VLOOKUP(AI$1,Index!$B$8:$E$47,2,0)*$D48</f>
        <v>6.1947368421052866</v>
      </c>
      <c r="AJ48" s="11">
        <f>VLOOKUP(AJ$1,Index!$B$8:$E$47,2,0)*$D48</f>
        <v>5.6315789473684283</v>
      </c>
      <c r="AK48" s="11">
        <f>VLOOKUP(AK$1,Index!$B$8:$E$47,2,0)*$D48</f>
        <v>5.0684210526315709</v>
      </c>
      <c r="AL48" s="11">
        <f>VLOOKUP(AL$1,Index!$B$8:$E$47,2,0)*$D48</f>
        <v>4.5052631578947127</v>
      </c>
      <c r="AM48" s="11">
        <f>VLOOKUP(AM$1,Index!$B$8:$E$47,2,0)*$D48</f>
        <v>3.9421052631578544</v>
      </c>
      <c r="AN48" s="11">
        <f>VLOOKUP(AN$1,Index!$B$8:$E$47,2,0)*$D48</f>
        <v>3.3789473684211484</v>
      </c>
      <c r="AO48" s="11">
        <f>VLOOKUP(AO$1,Index!$B$8:$E$47,2,0)*$D48</f>
        <v>2.8157894736842906</v>
      </c>
      <c r="AP48" s="11">
        <f>VLOOKUP(AP$1,Index!$B$8:$E$47,2,0)*$D48</f>
        <v>2.2526315789474323</v>
      </c>
      <c r="AQ48" s="11">
        <f>VLOOKUP(AQ$1,Index!$B$8:$E$47,2,0)*$D48</f>
        <v>1.6894736842105742</v>
      </c>
      <c r="AR48" s="11">
        <f>VLOOKUP(AR$1,Index!$B$8:$E$47,2,0)*$D48</f>
        <v>1.1263157894737161</v>
      </c>
      <c r="AS48" s="11">
        <f>VLOOKUP(AS$1,Index!$B$8:$E$47,2,0)*$D48</f>
        <v>0.56315789473685807</v>
      </c>
      <c r="AT48" s="11">
        <f>VLOOKUP(AT$1,Index!$B$8:$E$47,2,0)*$D48</f>
        <v>0</v>
      </c>
    </row>
    <row r="49" spans="1:46" x14ac:dyDescent="0.3">
      <c r="A49" t="s">
        <v>18</v>
      </c>
      <c r="B49" t="s">
        <v>20</v>
      </c>
      <c r="C49" t="str">
        <f t="shared" si="0"/>
        <v>Container1000-1999</v>
      </c>
      <c r="D49" s="7">
        <v>18.8</v>
      </c>
      <c r="E49" s="7">
        <v>15.3</v>
      </c>
      <c r="F49" s="7" t="s">
        <v>3</v>
      </c>
      <c r="G49" s="7" t="s">
        <v>6</v>
      </c>
      <c r="H49">
        <f>VLOOKUP(H$1,Index!$B$8:$E$47,2,0)*$D49</f>
        <v>18.8</v>
      </c>
      <c r="I49" s="11">
        <f>VLOOKUP(I$1,Index!$B$8:$E$47,2,0)*$D49</f>
        <v>18.305263157894725</v>
      </c>
      <c r="J49" s="11">
        <f>VLOOKUP(J$1,Index!$B$8:$E$47,2,0)*$D49</f>
        <v>17.810526315789446</v>
      </c>
      <c r="K49" s="11">
        <f>VLOOKUP(K$1,Index!$B$8:$E$47,2,0)*$D49</f>
        <v>17.315789473684301</v>
      </c>
      <c r="L49" s="11">
        <f>VLOOKUP(L$1,Index!$B$8:$E$47,2,0)*$D49</f>
        <v>16.821052631579025</v>
      </c>
      <c r="M49" s="11">
        <f>VLOOKUP(M$1,Index!$B$8:$E$47,2,0)*$D49</f>
        <v>16.32631578947375</v>
      </c>
      <c r="N49" s="11">
        <f>VLOOKUP(N$1,Index!$B$8:$E$47,2,0)*$D49</f>
        <v>15.83157894736847</v>
      </c>
      <c r="O49" s="11">
        <f>VLOOKUP(O$1,Index!$B$8:$E$47,2,0)*$D49</f>
        <v>15.336842105263194</v>
      </c>
      <c r="P49" s="11">
        <f>VLOOKUP(P$1,Index!$B$8:$E$47,2,0)*$D49</f>
        <v>14.842105263157917</v>
      </c>
      <c r="Q49" s="11">
        <f>VLOOKUP(Q$1,Index!$B$8:$E$47,2,0)*$D49</f>
        <v>14.347368421052639</v>
      </c>
      <c r="R49" s="11">
        <f>VLOOKUP(R$1,Index!$B$8:$E$47,2,0)*$D49</f>
        <v>13.852631578947362</v>
      </c>
      <c r="S49" s="11">
        <f>VLOOKUP(S$1,Index!$B$8:$E$47,2,0)*$D49</f>
        <v>13.357894736842084</v>
      </c>
      <c r="T49" s="11">
        <f>VLOOKUP(T$1,Index!$B$8:$E$47,2,0)*$D49</f>
        <v>12.863157894736807</v>
      </c>
      <c r="U49" s="11">
        <f>VLOOKUP(U$1,Index!$B$8:$E$47,2,0)*$D49</f>
        <v>12.368421052631664</v>
      </c>
      <c r="V49" s="11">
        <f>VLOOKUP(V$1,Index!$B$8:$E$47,2,0)*$D49</f>
        <v>11.873684210526386</v>
      </c>
      <c r="W49" s="11">
        <f>VLOOKUP(W$1,Index!$B$8:$E$47,2,0)*$D49</f>
        <v>11.378947368421109</v>
      </c>
      <c r="X49" s="11">
        <f>VLOOKUP(X$1,Index!$B$8:$E$47,2,0)*$D49</f>
        <v>10.884210526315831</v>
      </c>
      <c r="Y49" s="11">
        <f>VLOOKUP(Y$1,Index!$B$8:$E$47,2,0)*$D49</f>
        <v>10.389473684210556</v>
      </c>
      <c r="Z49" s="11">
        <f>VLOOKUP(Z$1,Index!$B$8:$E$47,2,0)*$D49</f>
        <v>9.8947368421052779</v>
      </c>
      <c r="AA49" s="11">
        <f>VLOOKUP(AA$1,Index!$B$8:$E$47,2,0)*$D49</f>
        <v>9.4</v>
      </c>
      <c r="AB49" s="11">
        <f>VLOOKUP(AB$1,Index!$B$8:$E$47,2,0)*$D49</f>
        <v>8.9052631578947228</v>
      </c>
      <c r="AC49" s="11">
        <f>VLOOKUP(AC$1,Index!$B$8:$E$47,2,0)*$D49</f>
        <v>8.4105263157894452</v>
      </c>
      <c r="AD49" s="11">
        <f>VLOOKUP(AD$1,Index!$B$8:$E$47,2,0)*$D49</f>
        <v>7.9157894736843026</v>
      </c>
      <c r="AE49" s="11">
        <f>VLOOKUP(AE$1,Index!$B$8:$E$47,2,0)*$D49</f>
        <v>7.4210526315790251</v>
      </c>
      <c r="AF49" s="11">
        <f>VLOOKUP(AF$1,Index!$B$8:$E$47,2,0)*$D49</f>
        <v>6.9263157894737475</v>
      </c>
      <c r="AG49" s="11">
        <f>VLOOKUP(AG$1,Index!$B$8:$E$47,2,0)*$D49</f>
        <v>6.4315789473684708</v>
      </c>
      <c r="AH49" s="11">
        <f>VLOOKUP(AH$1,Index!$B$8:$E$47,2,0)*$D49</f>
        <v>5.9368421052631932</v>
      </c>
      <c r="AI49" s="11">
        <f>VLOOKUP(AI$1,Index!$B$8:$E$47,2,0)*$D49</f>
        <v>5.4421052631579157</v>
      </c>
      <c r="AJ49" s="11">
        <f>VLOOKUP(AJ$1,Index!$B$8:$E$47,2,0)*$D49</f>
        <v>4.947368421052639</v>
      </c>
      <c r="AK49" s="11">
        <f>VLOOKUP(AK$1,Index!$B$8:$E$47,2,0)*$D49</f>
        <v>4.4526315789473614</v>
      </c>
      <c r="AL49" s="11">
        <f>VLOOKUP(AL$1,Index!$B$8:$E$47,2,0)*$D49</f>
        <v>3.9578947368420843</v>
      </c>
      <c r="AM49" s="11">
        <f>VLOOKUP(AM$1,Index!$B$8:$E$47,2,0)*$D49</f>
        <v>3.4631578947368071</v>
      </c>
      <c r="AN49" s="11">
        <f>VLOOKUP(AN$1,Index!$B$8:$E$47,2,0)*$D49</f>
        <v>2.9684210526316632</v>
      </c>
      <c r="AO49" s="11">
        <f>VLOOKUP(AO$1,Index!$B$8:$E$47,2,0)*$D49</f>
        <v>2.4736842105263861</v>
      </c>
      <c r="AP49" s="11">
        <f>VLOOKUP(AP$1,Index!$B$8:$E$47,2,0)*$D49</f>
        <v>1.978947368421109</v>
      </c>
      <c r="AQ49" s="11">
        <f>VLOOKUP(AQ$1,Index!$B$8:$E$47,2,0)*$D49</f>
        <v>1.4842105263158316</v>
      </c>
      <c r="AR49" s="11">
        <f>VLOOKUP(AR$1,Index!$B$8:$E$47,2,0)*$D49</f>
        <v>0.98947368421055448</v>
      </c>
      <c r="AS49" s="11">
        <f>VLOOKUP(AS$1,Index!$B$8:$E$47,2,0)*$D49</f>
        <v>0.49473684210527724</v>
      </c>
      <c r="AT49" s="11">
        <f>VLOOKUP(AT$1,Index!$B$8:$E$47,2,0)*$D49</f>
        <v>0</v>
      </c>
    </row>
    <row r="50" spans="1:46" x14ac:dyDescent="0.3">
      <c r="A50" t="s">
        <v>18</v>
      </c>
      <c r="B50" t="s">
        <v>21</v>
      </c>
      <c r="C50" t="str">
        <f t="shared" si="0"/>
        <v>Container2000-2999</v>
      </c>
      <c r="D50" s="7">
        <v>12.65</v>
      </c>
      <c r="E50" s="7">
        <v>10.3</v>
      </c>
      <c r="F50" s="7" t="s">
        <v>3</v>
      </c>
      <c r="G50" s="7" t="s">
        <v>6</v>
      </c>
      <c r="H50">
        <f>VLOOKUP(H$1,Index!$B$8:$E$47,2,0)*$D50</f>
        <v>12.65</v>
      </c>
      <c r="I50" s="11">
        <f>VLOOKUP(I$1,Index!$B$8:$E$47,2,0)*$D50</f>
        <v>12.317105263157886</v>
      </c>
      <c r="J50" s="11">
        <f>VLOOKUP(J$1,Index!$B$8:$E$47,2,0)*$D50</f>
        <v>11.984210526315771</v>
      </c>
      <c r="K50" s="11">
        <f>VLOOKUP(K$1,Index!$B$8:$E$47,2,0)*$D50</f>
        <v>11.651315789473745</v>
      </c>
      <c r="L50" s="11">
        <f>VLOOKUP(L$1,Index!$B$8:$E$47,2,0)*$D50</f>
        <v>11.318421052631631</v>
      </c>
      <c r="M50" s="11">
        <f>VLOOKUP(M$1,Index!$B$8:$E$47,2,0)*$D50</f>
        <v>10.985526315789517</v>
      </c>
      <c r="N50" s="11">
        <f>VLOOKUP(N$1,Index!$B$8:$E$47,2,0)*$D50</f>
        <v>10.652631578947402</v>
      </c>
      <c r="O50" s="11">
        <f>VLOOKUP(O$1,Index!$B$8:$E$47,2,0)*$D50</f>
        <v>10.319736842105288</v>
      </c>
      <c r="P50" s="11">
        <f>VLOOKUP(P$1,Index!$B$8:$E$47,2,0)*$D50</f>
        <v>9.9868421052631717</v>
      </c>
      <c r="Q50" s="11">
        <f>VLOOKUP(Q$1,Index!$B$8:$E$47,2,0)*$D50</f>
        <v>9.6539473684210577</v>
      </c>
      <c r="R50" s="11">
        <f>VLOOKUP(R$1,Index!$B$8:$E$47,2,0)*$D50</f>
        <v>9.3210526315789437</v>
      </c>
      <c r="S50" s="11">
        <f>VLOOKUP(S$1,Index!$B$8:$E$47,2,0)*$D50</f>
        <v>8.9881578947368279</v>
      </c>
      <c r="T50" s="11">
        <f>VLOOKUP(T$1,Index!$B$8:$E$47,2,0)*$D50</f>
        <v>8.6552631578947139</v>
      </c>
      <c r="U50" s="11">
        <f>VLOOKUP(U$1,Index!$B$8:$E$47,2,0)*$D50</f>
        <v>8.3223684210526887</v>
      </c>
      <c r="V50" s="11">
        <f>VLOOKUP(V$1,Index!$B$8:$E$47,2,0)*$D50</f>
        <v>7.9894736842105738</v>
      </c>
      <c r="W50" s="11">
        <f>VLOOKUP(W$1,Index!$B$8:$E$47,2,0)*$D50</f>
        <v>7.6565789473684589</v>
      </c>
      <c r="X50" s="11">
        <f>VLOOKUP(X$1,Index!$B$8:$E$47,2,0)*$D50</f>
        <v>7.323684210526344</v>
      </c>
      <c r="Y50" s="11">
        <f>VLOOKUP(Y$1,Index!$B$8:$E$47,2,0)*$D50</f>
        <v>6.99078947368423</v>
      </c>
      <c r="Z50" s="11">
        <f>VLOOKUP(Z$1,Index!$B$8:$E$47,2,0)*$D50</f>
        <v>6.6578947368421151</v>
      </c>
      <c r="AA50" s="11">
        <f>VLOOKUP(AA$1,Index!$B$8:$E$47,2,0)*$D50</f>
        <v>6.3250000000000002</v>
      </c>
      <c r="AB50" s="11">
        <f>VLOOKUP(AB$1,Index!$B$8:$E$47,2,0)*$D50</f>
        <v>5.9921052631578853</v>
      </c>
      <c r="AC50" s="11">
        <f>VLOOKUP(AC$1,Index!$B$8:$E$47,2,0)*$D50</f>
        <v>5.6592105263157704</v>
      </c>
      <c r="AD50" s="11">
        <f>VLOOKUP(AD$1,Index!$B$8:$E$47,2,0)*$D50</f>
        <v>5.3263157894737461</v>
      </c>
      <c r="AE50" s="11">
        <f>VLOOKUP(AE$1,Index!$B$8:$E$47,2,0)*$D50</f>
        <v>4.9934210526316312</v>
      </c>
      <c r="AF50" s="11">
        <f>VLOOKUP(AF$1,Index!$B$8:$E$47,2,0)*$D50</f>
        <v>4.6605263157895163</v>
      </c>
      <c r="AG50" s="11">
        <f>VLOOKUP(AG$1,Index!$B$8:$E$47,2,0)*$D50</f>
        <v>4.3276315789474014</v>
      </c>
      <c r="AH50" s="11">
        <f>VLOOKUP(AH$1,Index!$B$8:$E$47,2,0)*$D50</f>
        <v>3.9947368421052869</v>
      </c>
      <c r="AI50" s="11">
        <f>VLOOKUP(AI$1,Index!$B$8:$E$47,2,0)*$D50</f>
        <v>3.661842105263172</v>
      </c>
      <c r="AJ50" s="11">
        <f>VLOOKUP(AJ$1,Index!$B$8:$E$47,2,0)*$D50</f>
        <v>3.3289473684210575</v>
      </c>
      <c r="AK50" s="11">
        <f>VLOOKUP(AK$1,Index!$B$8:$E$47,2,0)*$D50</f>
        <v>2.9960526315789426</v>
      </c>
      <c r="AL50" s="11">
        <f>VLOOKUP(AL$1,Index!$B$8:$E$47,2,0)*$D50</f>
        <v>2.6631578947368282</v>
      </c>
      <c r="AM50" s="11">
        <f>VLOOKUP(AM$1,Index!$B$8:$E$47,2,0)*$D50</f>
        <v>2.3302631578947133</v>
      </c>
      <c r="AN50" s="11">
        <f>VLOOKUP(AN$1,Index!$B$8:$E$47,2,0)*$D50</f>
        <v>1.9973684210526883</v>
      </c>
      <c r="AO50" s="11">
        <f>VLOOKUP(AO$1,Index!$B$8:$E$47,2,0)*$D50</f>
        <v>1.6644736842105736</v>
      </c>
      <c r="AP50" s="11">
        <f>VLOOKUP(AP$1,Index!$B$8:$E$47,2,0)*$D50</f>
        <v>1.3315789473684589</v>
      </c>
      <c r="AQ50" s="11">
        <f>VLOOKUP(AQ$1,Index!$B$8:$E$47,2,0)*$D50</f>
        <v>0.99868421052634415</v>
      </c>
      <c r="AR50" s="11">
        <f>VLOOKUP(AR$1,Index!$B$8:$E$47,2,0)*$D50</f>
        <v>0.66578947368422947</v>
      </c>
      <c r="AS50" s="11">
        <f>VLOOKUP(AS$1,Index!$B$8:$E$47,2,0)*$D50</f>
        <v>0.33289473684211474</v>
      </c>
      <c r="AT50" s="11">
        <f>VLOOKUP(AT$1,Index!$B$8:$E$47,2,0)*$D50</f>
        <v>0</v>
      </c>
    </row>
    <row r="51" spans="1:46" x14ac:dyDescent="0.3">
      <c r="A51" t="s">
        <v>18</v>
      </c>
      <c r="B51" t="s">
        <v>22</v>
      </c>
      <c r="C51" t="str">
        <f t="shared" si="0"/>
        <v>Container3000-4999</v>
      </c>
      <c r="D51" s="7">
        <v>10.52</v>
      </c>
      <c r="E51" s="7">
        <v>8.6</v>
      </c>
      <c r="F51" s="7" t="s">
        <v>3</v>
      </c>
      <c r="G51" s="7" t="s">
        <v>6</v>
      </c>
      <c r="H51">
        <f>VLOOKUP(H$1,Index!$B$8:$E$47,2,0)*$D51</f>
        <v>10.52</v>
      </c>
      <c r="I51" s="11">
        <f>VLOOKUP(I$1,Index!$B$8:$E$47,2,0)*$D51</f>
        <v>10.243157894736834</v>
      </c>
      <c r="J51" s="11">
        <f>VLOOKUP(J$1,Index!$B$8:$E$47,2,0)*$D51</f>
        <v>9.9663157894736685</v>
      </c>
      <c r="K51" s="11">
        <f>VLOOKUP(K$1,Index!$B$8:$E$47,2,0)*$D51</f>
        <v>9.6894736842105775</v>
      </c>
      <c r="L51" s="11">
        <f>VLOOKUP(L$1,Index!$B$8:$E$47,2,0)*$D51</f>
        <v>9.412631578947412</v>
      </c>
      <c r="M51" s="11">
        <f>VLOOKUP(M$1,Index!$B$8:$E$47,2,0)*$D51</f>
        <v>9.1357894736842464</v>
      </c>
      <c r="N51" s="11">
        <f>VLOOKUP(N$1,Index!$B$8:$E$47,2,0)*$D51</f>
        <v>8.8589473684210791</v>
      </c>
      <c r="O51" s="11">
        <f>VLOOKUP(O$1,Index!$B$8:$E$47,2,0)*$D51</f>
        <v>8.5821052631579136</v>
      </c>
      <c r="P51" s="11">
        <f>VLOOKUP(P$1,Index!$B$8:$E$47,2,0)*$D51</f>
        <v>8.305263157894748</v>
      </c>
      <c r="Q51" s="11">
        <f>VLOOKUP(Q$1,Index!$B$8:$E$47,2,0)*$D51</f>
        <v>8.0284210526315825</v>
      </c>
      <c r="R51" s="11">
        <f>VLOOKUP(R$1,Index!$B$8:$E$47,2,0)*$D51</f>
        <v>7.7515789473684169</v>
      </c>
      <c r="S51" s="11">
        <f>VLOOKUP(S$1,Index!$B$8:$E$47,2,0)*$D51</f>
        <v>7.4747368421052514</v>
      </c>
      <c r="T51" s="11">
        <f>VLOOKUP(T$1,Index!$B$8:$E$47,2,0)*$D51</f>
        <v>7.1978947368420849</v>
      </c>
      <c r="U51" s="11">
        <f>VLOOKUP(U$1,Index!$B$8:$E$47,2,0)*$D51</f>
        <v>6.921052631578994</v>
      </c>
      <c r="V51" s="11">
        <f>VLOOKUP(V$1,Index!$B$8:$E$47,2,0)*$D51</f>
        <v>6.6442105263158284</v>
      </c>
      <c r="W51" s="11">
        <f>VLOOKUP(W$1,Index!$B$8:$E$47,2,0)*$D51</f>
        <v>6.3673684210526629</v>
      </c>
      <c r="X51" s="11">
        <f>VLOOKUP(X$1,Index!$B$8:$E$47,2,0)*$D51</f>
        <v>6.0905263157894973</v>
      </c>
      <c r="Y51" s="11">
        <f>VLOOKUP(Y$1,Index!$B$8:$E$47,2,0)*$D51</f>
        <v>5.8136842105263309</v>
      </c>
      <c r="Z51" s="11">
        <f>VLOOKUP(Z$1,Index!$B$8:$E$47,2,0)*$D51</f>
        <v>5.5368421052631653</v>
      </c>
      <c r="AA51" s="11">
        <f>VLOOKUP(AA$1,Index!$B$8:$E$47,2,0)*$D51</f>
        <v>5.26</v>
      </c>
      <c r="AB51" s="11">
        <f>VLOOKUP(AB$1,Index!$B$8:$E$47,2,0)*$D51</f>
        <v>4.9831578947368342</v>
      </c>
      <c r="AC51" s="11">
        <f>VLOOKUP(AC$1,Index!$B$8:$E$47,2,0)*$D51</f>
        <v>4.7063157894736687</v>
      </c>
      <c r="AD51" s="11">
        <f>VLOOKUP(AD$1,Index!$B$8:$E$47,2,0)*$D51</f>
        <v>4.4294736842105769</v>
      </c>
      <c r="AE51" s="11">
        <f>VLOOKUP(AE$1,Index!$B$8:$E$47,2,0)*$D51</f>
        <v>4.1526315789474113</v>
      </c>
      <c r="AF51" s="11">
        <f>VLOOKUP(AF$1,Index!$B$8:$E$47,2,0)*$D51</f>
        <v>3.8757894736842458</v>
      </c>
      <c r="AG51" s="11">
        <f>VLOOKUP(AG$1,Index!$B$8:$E$47,2,0)*$D51</f>
        <v>3.5989473684210802</v>
      </c>
      <c r="AH51" s="11">
        <f>VLOOKUP(AH$1,Index!$B$8:$E$47,2,0)*$D51</f>
        <v>3.3221052631579142</v>
      </c>
      <c r="AI51" s="11">
        <f>VLOOKUP(AI$1,Index!$B$8:$E$47,2,0)*$D51</f>
        <v>3.0452631578947487</v>
      </c>
      <c r="AJ51" s="11">
        <f>VLOOKUP(AJ$1,Index!$B$8:$E$47,2,0)*$D51</f>
        <v>2.7684210526315827</v>
      </c>
      <c r="AK51" s="11">
        <f>VLOOKUP(AK$1,Index!$B$8:$E$47,2,0)*$D51</f>
        <v>2.4915789473684171</v>
      </c>
      <c r="AL51" s="11">
        <f>VLOOKUP(AL$1,Index!$B$8:$E$47,2,0)*$D51</f>
        <v>2.2147368421052511</v>
      </c>
      <c r="AM51" s="11">
        <f>VLOOKUP(AM$1,Index!$B$8:$E$47,2,0)*$D51</f>
        <v>1.9378947368420856</v>
      </c>
      <c r="AN51" s="11">
        <f>VLOOKUP(AN$1,Index!$B$8:$E$47,2,0)*$D51</f>
        <v>1.6610526315789944</v>
      </c>
      <c r="AO51" s="11">
        <f>VLOOKUP(AO$1,Index!$B$8:$E$47,2,0)*$D51</f>
        <v>1.3842105263158289</v>
      </c>
      <c r="AP51" s="11">
        <f>VLOOKUP(AP$1,Index!$B$8:$E$47,2,0)*$D51</f>
        <v>1.1073684210526631</v>
      </c>
      <c r="AQ51" s="11">
        <f>VLOOKUP(AQ$1,Index!$B$8:$E$47,2,0)*$D51</f>
        <v>0.8305263157894972</v>
      </c>
      <c r="AR51" s="11">
        <f>VLOOKUP(AR$1,Index!$B$8:$E$47,2,0)*$D51</f>
        <v>0.55368421052633154</v>
      </c>
      <c r="AS51" s="11">
        <f>VLOOKUP(AS$1,Index!$B$8:$E$47,2,0)*$D51</f>
        <v>0.27684210526316577</v>
      </c>
      <c r="AT51" s="11">
        <f>VLOOKUP(AT$1,Index!$B$8:$E$47,2,0)*$D51</f>
        <v>0</v>
      </c>
    </row>
    <row r="52" spans="1:46" x14ac:dyDescent="0.3">
      <c r="A52" t="s">
        <v>18</v>
      </c>
      <c r="B52" t="s">
        <v>23</v>
      </c>
      <c r="C52" t="str">
        <f t="shared" si="0"/>
        <v>Container5000-7999</v>
      </c>
      <c r="D52" s="7">
        <v>9.94</v>
      </c>
      <c r="E52" s="7">
        <v>8.1</v>
      </c>
      <c r="F52" s="7" t="s">
        <v>3</v>
      </c>
      <c r="G52" s="7" t="s">
        <v>6</v>
      </c>
      <c r="H52">
        <f>VLOOKUP(H$1,Index!$B$8:$E$47,2,0)*$D52</f>
        <v>9.94</v>
      </c>
      <c r="I52" s="11">
        <f>VLOOKUP(I$1,Index!$B$8:$E$47,2,0)*$D52</f>
        <v>9.6784210526315704</v>
      </c>
      <c r="J52" s="11">
        <f>VLOOKUP(J$1,Index!$B$8:$E$47,2,0)*$D52</f>
        <v>9.416842105263143</v>
      </c>
      <c r="K52" s="11">
        <f>VLOOKUP(K$1,Index!$B$8:$E$47,2,0)*$D52</f>
        <v>9.155263157894785</v>
      </c>
      <c r="L52" s="11">
        <f>VLOOKUP(L$1,Index!$B$8:$E$47,2,0)*$D52</f>
        <v>8.8936842105263558</v>
      </c>
      <c r="M52" s="11">
        <f>VLOOKUP(M$1,Index!$B$8:$E$47,2,0)*$D52</f>
        <v>8.6321052631579285</v>
      </c>
      <c r="N52" s="11">
        <f>VLOOKUP(N$1,Index!$B$8:$E$47,2,0)*$D52</f>
        <v>8.3705263157894993</v>
      </c>
      <c r="O52" s="11">
        <f>VLOOKUP(O$1,Index!$B$8:$E$47,2,0)*$D52</f>
        <v>8.1089473684210702</v>
      </c>
      <c r="P52" s="11">
        <f>VLOOKUP(P$1,Index!$B$8:$E$47,2,0)*$D52</f>
        <v>7.847368421052642</v>
      </c>
      <c r="Q52" s="11">
        <f>VLOOKUP(Q$1,Index!$B$8:$E$47,2,0)*$D52</f>
        <v>7.5857894736842137</v>
      </c>
      <c r="R52" s="11">
        <f>VLOOKUP(R$1,Index!$B$8:$E$47,2,0)*$D52</f>
        <v>7.3242105263157855</v>
      </c>
      <c r="S52" s="11">
        <f>VLOOKUP(S$1,Index!$B$8:$E$47,2,0)*$D52</f>
        <v>7.0626315789473573</v>
      </c>
      <c r="T52" s="11">
        <f>VLOOKUP(T$1,Index!$B$8:$E$47,2,0)*$D52</f>
        <v>6.8010526315789281</v>
      </c>
      <c r="U52" s="11">
        <f>VLOOKUP(U$1,Index!$B$8:$E$47,2,0)*$D52</f>
        <v>6.539473684210571</v>
      </c>
      <c r="V52" s="11">
        <f>VLOOKUP(V$1,Index!$B$8:$E$47,2,0)*$D52</f>
        <v>6.2778947368421418</v>
      </c>
      <c r="W52" s="11">
        <f>VLOOKUP(W$1,Index!$B$8:$E$47,2,0)*$D52</f>
        <v>6.0163157894737136</v>
      </c>
      <c r="X52" s="11">
        <f>VLOOKUP(X$1,Index!$B$8:$E$47,2,0)*$D52</f>
        <v>5.7547368421052854</v>
      </c>
      <c r="Y52" s="11">
        <f>VLOOKUP(Y$1,Index!$B$8:$E$47,2,0)*$D52</f>
        <v>5.4931578947368571</v>
      </c>
      <c r="Z52" s="11">
        <f>VLOOKUP(Z$1,Index!$B$8:$E$47,2,0)*$D52</f>
        <v>5.231578947368428</v>
      </c>
      <c r="AA52" s="11">
        <f>VLOOKUP(AA$1,Index!$B$8:$E$47,2,0)*$D52</f>
        <v>4.97</v>
      </c>
      <c r="AB52" s="11">
        <f>VLOOKUP(AB$1,Index!$B$8:$E$47,2,0)*$D52</f>
        <v>4.7084210526315715</v>
      </c>
      <c r="AC52" s="11">
        <f>VLOOKUP(AC$1,Index!$B$8:$E$47,2,0)*$D52</f>
        <v>4.4468421052631424</v>
      </c>
      <c r="AD52" s="11">
        <f>VLOOKUP(AD$1,Index!$B$8:$E$47,2,0)*$D52</f>
        <v>4.1852631578947852</v>
      </c>
      <c r="AE52" s="11">
        <f>VLOOKUP(AE$1,Index!$B$8:$E$47,2,0)*$D52</f>
        <v>3.9236842105263565</v>
      </c>
      <c r="AF52" s="11">
        <f>VLOOKUP(AF$1,Index!$B$8:$E$47,2,0)*$D52</f>
        <v>3.6621052631579278</v>
      </c>
      <c r="AG52" s="11">
        <f>VLOOKUP(AG$1,Index!$B$8:$E$47,2,0)*$D52</f>
        <v>3.4005263157894996</v>
      </c>
      <c r="AH52" s="11">
        <f>VLOOKUP(AH$1,Index!$B$8:$E$47,2,0)*$D52</f>
        <v>3.1389473684210709</v>
      </c>
      <c r="AI52" s="11">
        <f>VLOOKUP(AI$1,Index!$B$8:$E$47,2,0)*$D52</f>
        <v>2.8773684210526427</v>
      </c>
      <c r="AJ52" s="11">
        <f>VLOOKUP(AJ$1,Index!$B$8:$E$47,2,0)*$D52</f>
        <v>2.615789473684214</v>
      </c>
      <c r="AK52" s="11">
        <f>VLOOKUP(AK$1,Index!$B$8:$E$47,2,0)*$D52</f>
        <v>2.3542105263157858</v>
      </c>
      <c r="AL52" s="11">
        <f>VLOOKUP(AL$1,Index!$B$8:$E$47,2,0)*$D52</f>
        <v>2.0926315789473571</v>
      </c>
      <c r="AM52" s="11">
        <f>VLOOKUP(AM$1,Index!$B$8:$E$47,2,0)*$D52</f>
        <v>1.8310526315789286</v>
      </c>
      <c r="AN52" s="11">
        <f>VLOOKUP(AN$1,Index!$B$8:$E$47,2,0)*$D52</f>
        <v>1.5694736842105708</v>
      </c>
      <c r="AO52" s="11">
        <f>VLOOKUP(AO$1,Index!$B$8:$E$47,2,0)*$D52</f>
        <v>1.3078947368421423</v>
      </c>
      <c r="AP52" s="11">
        <f>VLOOKUP(AP$1,Index!$B$8:$E$47,2,0)*$D52</f>
        <v>1.0463157894737138</v>
      </c>
      <c r="AQ52" s="11">
        <f>VLOOKUP(AQ$1,Index!$B$8:$E$47,2,0)*$D52</f>
        <v>0.78473684210528538</v>
      </c>
      <c r="AR52" s="11">
        <f>VLOOKUP(AR$1,Index!$B$8:$E$47,2,0)*$D52</f>
        <v>0.52315789473685692</v>
      </c>
      <c r="AS52" s="11">
        <f>VLOOKUP(AS$1,Index!$B$8:$E$47,2,0)*$D52</f>
        <v>0.26157894736842846</v>
      </c>
      <c r="AT52" s="11">
        <f>VLOOKUP(AT$1,Index!$B$8:$E$47,2,0)*$D52</f>
        <v>0</v>
      </c>
    </row>
    <row r="53" spans="1:46" x14ac:dyDescent="0.3">
      <c r="A53" t="s">
        <v>18</v>
      </c>
      <c r="B53" t="s">
        <v>24</v>
      </c>
      <c r="C53" t="str">
        <f t="shared" si="0"/>
        <v>Container8000-11999</v>
      </c>
      <c r="D53" s="7">
        <v>8.4700000000000006</v>
      </c>
      <c r="E53" s="7">
        <v>6.9</v>
      </c>
      <c r="F53" s="7" t="s">
        <v>3</v>
      </c>
      <c r="G53" s="7" t="s">
        <v>6</v>
      </c>
      <c r="H53">
        <f>VLOOKUP(H$1,Index!$B$8:$E$47,2,0)*$D53</f>
        <v>8.4700000000000006</v>
      </c>
      <c r="I53" s="11">
        <f>VLOOKUP(I$1,Index!$B$8:$E$47,2,0)*$D53</f>
        <v>8.2471052631578896</v>
      </c>
      <c r="J53" s="11">
        <f>VLOOKUP(J$1,Index!$B$8:$E$47,2,0)*$D53</f>
        <v>8.0242105263157768</v>
      </c>
      <c r="K53" s="11">
        <f>VLOOKUP(K$1,Index!$B$8:$E$47,2,0)*$D53</f>
        <v>7.8013157894737262</v>
      </c>
      <c r="L53" s="11">
        <f>VLOOKUP(L$1,Index!$B$8:$E$47,2,0)*$D53</f>
        <v>7.5784210526316143</v>
      </c>
      <c r="M53" s="11">
        <f>VLOOKUP(M$1,Index!$B$8:$E$47,2,0)*$D53</f>
        <v>7.3555263157895023</v>
      </c>
      <c r="N53" s="11">
        <f>VLOOKUP(N$1,Index!$B$8:$E$47,2,0)*$D53</f>
        <v>7.1326315789473913</v>
      </c>
      <c r="O53" s="11">
        <f>VLOOKUP(O$1,Index!$B$8:$E$47,2,0)*$D53</f>
        <v>6.9097368421052794</v>
      </c>
      <c r="P53" s="11">
        <f>VLOOKUP(P$1,Index!$B$8:$E$47,2,0)*$D53</f>
        <v>6.6868421052631675</v>
      </c>
      <c r="Q53" s="11">
        <f>VLOOKUP(Q$1,Index!$B$8:$E$47,2,0)*$D53</f>
        <v>6.4639473684210564</v>
      </c>
      <c r="R53" s="11">
        <f>VLOOKUP(R$1,Index!$B$8:$E$47,2,0)*$D53</f>
        <v>6.2410526315789445</v>
      </c>
      <c r="S53" s="11">
        <f>VLOOKUP(S$1,Index!$B$8:$E$47,2,0)*$D53</f>
        <v>6.0181578947368335</v>
      </c>
      <c r="T53" s="11">
        <f>VLOOKUP(T$1,Index!$B$8:$E$47,2,0)*$D53</f>
        <v>5.7952631578947216</v>
      </c>
      <c r="U53" s="11">
        <f>VLOOKUP(U$1,Index!$B$8:$E$47,2,0)*$D53</f>
        <v>5.5723684210526701</v>
      </c>
      <c r="V53" s="11">
        <f>VLOOKUP(V$1,Index!$B$8:$E$47,2,0)*$D53</f>
        <v>5.3494736842105581</v>
      </c>
      <c r="W53" s="11">
        <f>VLOOKUP(W$1,Index!$B$8:$E$47,2,0)*$D53</f>
        <v>5.1265789473684471</v>
      </c>
      <c r="X53" s="11">
        <f>VLOOKUP(X$1,Index!$B$8:$E$47,2,0)*$D53</f>
        <v>4.9036842105263352</v>
      </c>
      <c r="Y53" s="11">
        <f>VLOOKUP(Y$1,Index!$B$8:$E$47,2,0)*$D53</f>
        <v>4.6807894736842233</v>
      </c>
      <c r="Z53" s="11">
        <f>VLOOKUP(Z$1,Index!$B$8:$E$47,2,0)*$D53</f>
        <v>4.4578947368421122</v>
      </c>
      <c r="AA53" s="11">
        <f>VLOOKUP(AA$1,Index!$B$8:$E$47,2,0)*$D53</f>
        <v>4.2350000000000003</v>
      </c>
      <c r="AB53" s="11">
        <f>VLOOKUP(AB$1,Index!$B$8:$E$47,2,0)*$D53</f>
        <v>4.0121052631578884</v>
      </c>
      <c r="AC53" s="11">
        <f>VLOOKUP(AC$1,Index!$B$8:$E$47,2,0)*$D53</f>
        <v>3.7892105263157769</v>
      </c>
      <c r="AD53" s="11">
        <f>VLOOKUP(AD$1,Index!$B$8:$E$47,2,0)*$D53</f>
        <v>3.5663157894737259</v>
      </c>
      <c r="AE53" s="11">
        <f>VLOOKUP(AE$1,Index!$B$8:$E$47,2,0)*$D53</f>
        <v>3.3434210526316139</v>
      </c>
      <c r="AF53" s="11">
        <f>VLOOKUP(AF$1,Index!$B$8:$E$47,2,0)*$D53</f>
        <v>3.1205263157895025</v>
      </c>
      <c r="AG53" s="11">
        <f>VLOOKUP(AG$1,Index!$B$8:$E$47,2,0)*$D53</f>
        <v>2.897631578947391</v>
      </c>
      <c r="AH53" s="11">
        <f>VLOOKUP(AH$1,Index!$B$8:$E$47,2,0)*$D53</f>
        <v>2.6747368421052791</v>
      </c>
      <c r="AI53" s="11">
        <f>VLOOKUP(AI$1,Index!$B$8:$E$47,2,0)*$D53</f>
        <v>2.4518421052631676</v>
      </c>
      <c r="AJ53" s="11">
        <f>VLOOKUP(AJ$1,Index!$B$8:$E$47,2,0)*$D53</f>
        <v>2.2289473684210561</v>
      </c>
      <c r="AK53" s="11">
        <f>VLOOKUP(AK$1,Index!$B$8:$E$47,2,0)*$D53</f>
        <v>2.0060526315789442</v>
      </c>
      <c r="AL53" s="11">
        <f>VLOOKUP(AL$1,Index!$B$8:$E$47,2,0)*$D53</f>
        <v>1.7831578947368327</v>
      </c>
      <c r="AM53" s="11">
        <f>VLOOKUP(AM$1,Index!$B$8:$E$47,2,0)*$D53</f>
        <v>1.560263157894721</v>
      </c>
      <c r="AN53" s="11">
        <f>VLOOKUP(AN$1,Index!$B$8:$E$47,2,0)*$D53</f>
        <v>1.3373684210526697</v>
      </c>
      <c r="AO53" s="11">
        <f>VLOOKUP(AO$1,Index!$B$8:$E$47,2,0)*$D53</f>
        <v>1.114473684210558</v>
      </c>
      <c r="AP53" s="11">
        <f>VLOOKUP(AP$1,Index!$B$8:$E$47,2,0)*$D53</f>
        <v>0.89157894736844645</v>
      </c>
      <c r="AQ53" s="11">
        <f>VLOOKUP(AQ$1,Index!$B$8:$E$47,2,0)*$D53</f>
        <v>0.66868421052633487</v>
      </c>
      <c r="AR53" s="11">
        <f>VLOOKUP(AR$1,Index!$B$8:$E$47,2,0)*$D53</f>
        <v>0.44578947368422323</v>
      </c>
      <c r="AS53" s="11">
        <f>VLOOKUP(AS$1,Index!$B$8:$E$47,2,0)*$D53</f>
        <v>0.22289473684211161</v>
      </c>
      <c r="AT53" s="11">
        <f>VLOOKUP(AT$1,Index!$B$8:$E$47,2,0)*$D53</f>
        <v>0</v>
      </c>
    </row>
    <row r="54" spans="1:46" x14ac:dyDescent="0.3">
      <c r="A54" t="s">
        <v>18</v>
      </c>
      <c r="B54" t="s">
        <v>25</v>
      </c>
      <c r="C54" t="str">
        <f t="shared" si="0"/>
        <v>Container12000-14500</v>
      </c>
      <c r="D54" s="7">
        <v>5.87</v>
      </c>
      <c r="E54" s="7">
        <v>4.8</v>
      </c>
      <c r="F54" s="7" t="s">
        <v>3</v>
      </c>
      <c r="G54" s="7" t="s">
        <v>6</v>
      </c>
      <c r="H54">
        <f>VLOOKUP(H$1,Index!$B$8:$E$47,2,0)*$D54</f>
        <v>5.87</v>
      </c>
      <c r="I54" s="11">
        <f>VLOOKUP(I$1,Index!$B$8:$E$47,2,0)*$D54</f>
        <v>5.7155263157894698</v>
      </c>
      <c r="J54" s="11">
        <f>VLOOKUP(J$1,Index!$B$8:$E$47,2,0)*$D54</f>
        <v>5.5610526315789386</v>
      </c>
      <c r="K54" s="11">
        <f>VLOOKUP(K$1,Index!$B$8:$E$47,2,0)*$D54</f>
        <v>5.40657894736845</v>
      </c>
      <c r="L54" s="11">
        <f>VLOOKUP(L$1,Index!$B$8:$E$47,2,0)*$D54</f>
        <v>5.2521052631579188</v>
      </c>
      <c r="M54" s="11">
        <f>VLOOKUP(M$1,Index!$B$8:$E$47,2,0)*$D54</f>
        <v>5.0976315789473885</v>
      </c>
      <c r="N54" s="11">
        <f>VLOOKUP(N$1,Index!$B$8:$E$47,2,0)*$D54</f>
        <v>4.9431578947368573</v>
      </c>
      <c r="O54" s="11">
        <f>VLOOKUP(O$1,Index!$B$8:$E$47,2,0)*$D54</f>
        <v>4.788684210526327</v>
      </c>
      <c r="P54" s="11">
        <f>VLOOKUP(P$1,Index!$B$8:$E$47,2,0)*$D54</f>
        <v>4.6342105263157958</v>
      </c>
      <c r="Q54" s="11">
        <f>VLOOKUP(Q$1,Index!$B$8:$E$47,2,0)*$D54</f>
        <v>4.4797368421052655</v>
      </c>
      <c r="R54" s="11">
        <f>VLOOKUP(R$1,Index!$B$8:$E$47,2,0)*$D54</f>
        <v>4.3252631578947351</v>
      </c>
      <c r="S54" s="11">
        <f>VLOOKUP(S$1,Index!$B$8:$E$47,2,0)*$D54</f>
        <v>4.1707894736842039</v>
      </c>
      <c r="T54" s="11">
        <f>VLOOKUP(T$1,Index!$B$8:$E$47,2,0)*$D54</f>
        <v>4.0163157894736736</v>
      </c>
      <c r="U54" s="11">
        <f>VLOOKUP(U$1,Index!$B$8:$E$47,2,0)*$D54</f>
        <v>3.8618421052631842</v>
      </c>
      <c r="V54" s="11">
        <f>VLOOKUP(V$1,Index!$B$8:$E$47,2,0)*$D54</f>
        <v>3.7073684210526534</v>
      </c>
      <c r="W54" s="11">
        <f>VLOOKUP(W$1,Index!$B$8:$E$47,2,0)*$D54</f>
        <v>3.5528947368421231</v>
      </c>
      <c r="X54" s="11">
        <f>VLOOKUP(X$1,Index!$B$8:$E$47,2,0)*$D54</f>
        <v>3.3984210526315923</v>
      </c>
      <c r="Y54" s="11">
        <f>VLOOKUP(Y$1,Index!$B$8:$E$47,2,0)*$D54</f>
        <v>3.2439473684210616</v>
      </c>
      <c r="Z54" s="11">
        <f>VLOOKUP(Z$1,Index!$B$8:$E$47,2,0)*$D54</f>
        <v>3.0894736842105308</v>
      </c>
      <c r="AA54" s="11">
        <f>VLOOKUP(AA$1,Index!$B$8:$E$47,2,0)*$D54</f>
        <v>2.9350000000000001</v>
      </c>
      <c r="AB54" s="11">
        <f>VLOOKUP(AB$1,Index!$B$8:$E$47,2,0)*$D54</f>
        <v>2.7805263157894693</v>
      </c>
      <c r="AC54" s="11">
        <f>VLOOKUP(AC$1,Index!$B$8:$E$47,2,0)*$D54</f>
        <v>2.6260526315789385</v>
      </c>
      <c r="AD54" s="11">
        <f>VLOOKUP(AD$1,Index!$B$8:$E$47,2,0)*$D54</f>
        <v>2.4715789473684495</v>
      </c>
      <c r="AE54" s="11">
        <f>VLOOKUP(AE$1,Index!$B$8:$E$47,2,0)*$D54</f>
        <v>2.3171052631579188</v>
      </c>
      <c r="AF54" s="11">
        <f>VLOOKUP(AF$1,Index!$B$8:$E$47,2,0)*$D54</f>
        <v>2.162631578947388</v>
      </c>
      <c r="AG54" s="11">
        <f>VLOOKUP(AG$1,Index!$B$8:$E$47,2,0)*$D54</f>
        <v>2.0081578947368577</v>
      </c>
      <c r="AH54" s="11">
        <f>VLOOKUP(AH$1,Index!$B$8:$E$47,2,0)*$D54</f>
        <v>1.8536842105263267</v>
      </c>
      <c r="AI54" s="11">
        <f>VLOOKUP(AI$1,Index!$B$8:$E$47,2,0)*$D54</f>
        <v>1.6992105263157962</v>
      </c>
      <c r="AJ54" s="11">
        <f>VLOOKUP(AJ$1,Index!$B$8:$E$47,2,0)*$D54</f>
        <v>1.5447368421052654</v>
      </c>
      <c r="AK54" s="11">
        <f>VLOOKUP(AK$1,Index!$B$8:$E$47,2,0)*$D54</f>
        <v>1.3902631578947346</v>
      </c>
      <c r="AL54" s="11">
        <f>VLOOKUP(AL$1,Index!$B$8:$E$47,2,0)*$D54</f>
        <v>1.2357894736842039</v>
      </c>
      <c r="AM54" s="11">
        <f>VLOOKUP(AM$1,Index!$B$8:$E$47,2,0)*$D54</f>
        <v>1.0813157894736733</v>
      </c>
      <c r="AN54" s="11">
        <f>VLOOKUP(AN$1,Index!$B$8:$E$47,2,0)*$D54</f>
        <v>0.92684210526318422</v>
      </c>
      <c r="AO54" s="11">
        <f>VLOOKUP(AO$1,Index!$B$8:$E$47,2,0)*$D54</f>
        <v>0.77236842105265358</v>
      </c>
      <c r="AP54" s="11">
        <f>VLOOKUP(AP$1,Index!$B$8:$E$47,2,0)*$D54</f>
        <v>0.61789473684212282</v>
      </c>
      <c r="AQ54" s="11">
        <f>VLOOKUP(AQ$1,Index!$B$8:$E$47,2,0)*$D54</f>
        <v>0.46342105263159211</v>
      </c>
      <c r="AR54" s="11">
        <f>VLOOKUP(AR$1,Index!$B$8:$E$47,2,0)*$D54</f>
        <v>0.30894736842106141</v>
      </c>
      <c r="AS54" s="11">
        <f>VLOOKUP(AS$1,Index!$B$8:$E$47,2,0)*$D54</f>
        <v>0.1544736842105307</v>
      </c>
      <c r="AT54" s="11">
        <f>VLOOKUP(AT$1,Index!$B$8:$E$47,2,0)*$D54</f>
        <v>0</v>
      </c>
    </row>
    <row r="55" spans="1:46" x14ac:dyDescent="0.3">
      <c r="A55" t="s">
        <v>18</v>
      </c>
      <c r="B55" t="s">
        <v>26</v>
      </c>
      <c r="C55" t="str">
        <f t="shared" si="0"/>
        <v>Container14500-+</v>
      </c>
      <c r="D55" s="7">
        <v>5.87</v>
      </c>
      <c r="E55" s="7">
        <v>4.8</v>
      </c>
      <c r="F55" s="7" t="s">
        <v>3</v>
      </c>
      <c r="G55" s="7" t="s">
        <v>6</v>
      </c>
      <c r="H55">
        <f>VLOOKUP(H$1,Index!$B$8:$E$47,2,0)*$D55</f>
        <v>5.87</v>
      </c>
      <c r="I55" s="11">
        <f>VLOOKUP(I$1,Index!$B$8:$E$47,2,0)*$D55</f>
        <v>5.7155263157894698</v>
      </c>
      <c r="J55" s="11">
        <f>VLOOKUP(J$1,Index!$B$8:$E$47,2,0)*$D55</f>
        <v>5.5610526315789386</v>
      </c>
      <c r="K55" s="11">
        <f>VLOOKUP(K$1,Index!$B$8:$E$47,2,0)*$D55</f>
        <v>5.40657894736845</v>
      </c>
      <c r="L55" s="11">
        <f>VLOOKUP(L$1,Index!$B$8:$E$47,2,0)*$D55</f>
        <v>5.2521052631579188</v>
      </c>
      <c r="M55" s="11">
        <f>VLOOKUP(M$1,Index!$B$8:$E$47,2,0)*$D55</f>
        <v>5.0976315789473885</v>
      </c>
      <c r="N55" s="11">
        <f>VLOOKUP(N$1,Index!$B$8:$E$47,2,0)*$D55</f>
        <v>4.9431578947368573</v>
      </c>
      <c r="O55" s="11">
        <f>VLOOKUP(O$1,Index!$B$8:$E$47,2,0)*$D55</f>
        <v>4.788684210526327</v>
      </c>
      <c r="P55" s="11">
        <f>VLOOKUP(P$1,Index!$B$8:$E$47,2,0)*$D55</f>
        <v>4.6342105263157958</v>
      </c>
      <c r="Q55" s="11">
        <f>VLOOKUP(Q$1,Index!$B$8:$E$47,2,0)*$D55</f>
        <v>4.4797368421052655</v>
      </c>
      <c r="R55" s="11">
        <f>VLOOKUP(R$1,Index!$B$8:$E$47,2,0)*$D55</f>
        <v>4.3252631578947351</v>
      </c>
      <c r="S55" s="11">
        <f>VLOOKUP(S$1,Index!$B$8:$E$47,2,0)*$D55</f>
        <v>4.1707894736842039</v>
      </c>
      <c r="T55" s="11">
        <f>VLOOKUP(T$1,Index!$B$8:$E$47,2,0)*$D55</f>
        <v>4.0163157894736736</v>
      </c>
      <c r="U55" s="11">
        <f>VLOOKUP(U$1,Index!$B$8:$E$47,2,0)*$D55</f>
        <v>3.8618421052631842</v>
      </c>
      <c r="V55" s="11">
        <f>VLOOKUP(V$1,Index!$B$8:$E$47,2,0)*$D55</f>
        <v>3.7073684210526534</v>
      </c>
      <c r="W55" s="11">
        <f>VLOOKUP(W$1,Index!$B$8:$E$47,2,0)*$D55</f>
        <v>3.5528947368421231</v>
      </c>
      <c r="X55" s="11">
        <f>VLOOKUP(X$1,Index!$B$8:$E$47,2,0)*$D55</f>
        <v>3.3984210526315923</v>
      </c>
      <c r="Y55" s="11">
        <f>VLOOKUP(Y$1,Index!$B$8:$E$47,2,0)*$D55</f>
        <v>3.2439473684210616</v>
      </c>
      <c r="Z55" s="11">
        <f>VLOOKUP(Z$1,Index!$B$8:$E$47,2,0)*$D55</f>
        <v>3.0894736842105308</v>
      </c>
      <c r="AA55" s="11">
        <f>VLOOKUP(AA$1,Index!$B$8:$E$47,2,0)*$D55</f>
        <v>2.9350000000000001</v>
      </c>
      <c r="AB55" s="11">
        <f>VLOOKUP(AB$1,Index!$B$8:$E$47,2,0)*$D55</f>
        <v>2.7805263157894693</v>
      </c>
      <c r="AC55" s="11">
        <f>VLOOKUP(AC$1,Index!$B$8:$E$47,2,0)*$D55</f>
        <v>2.6260526315789385</v>
      </c>
      <c r="AD55" s="11">
        <f>VLOOKUP(AD$1,Index!$B$8:$E$47,2,0)*$D55</f>
        <v>2.4715789473684495</v>
      </c>
      <c r="AE55" s="11">
        <f>VLOOKUP(AE$1,Index!$B$8:$E$47,2,0)*$D55</f>
        <v>2.3171052631579188</v>
      </c>
      <c r="AF55" s="11">
        <f>VLOOKUP(AF$1,Index!$B$8:$E$47,2,0)*$D55</f>
        <v>2.162631578947388</v>
      </c>
      <c r="AG55" s="11">
        <f>VLOOKUP(AG$1,Index!$B$8:$E$47,2,0)*$D55</f>
        <v>2.0081578947368577</v>
      </c>
      <c r="AH55" s="11">
        <f>VLOOKUP(AH$1,Index!$B$8:$E$47,2,0)*$D55</f>
        <v>1.8536842105263267</v>
      </c>
      <c r="AI55" s="11">
        <f>VLOOKUP(AI$1,Index!$B$8:$E$47,2,0)*$D55</f>
        <v>1.6992105263157962</v>
      </c>
      <c r="AJ55" s="11">
        <f>VLOOKUP(AJ$1,Index!$B$8:$E$47,2,0)*$D55</f>
        <v>1.5447368421052654</v>
      </c>
      <c r="AK55" s="11">
        <f>VLOOKUP(AK$1,Index!$B$8:$E$47,2,0)*$D55</f>
        <v>1.3902631578947346</v>
      </c>
      <c r="AL55" s="11">
        <f>VLOOKUP(AL$1,Index!$B$8:$E$47,2,0)*$D55</f>
        <v>1.2357894736842039</v>
      </c>
      <c r="AM55" s="11">
        <f>VLOOKUP(AM$1,Index!$B$8:$E$47,2,0)*$D55</f>
        <v>1.0813157894736733</v>
      </c>
      <c r="AN55" s="11">
        <f>VLOOKUP(AN$1,Index!$B$8:$E$47,2,0)*$D55</f>
        <v>0.92684210526318422</v>
      </c>
      <c r="AO55" s="11">
        <f>VLOOKUP(AO$1,Index!$B$8:$E$47,2,0)*$D55</f>
        <v>0.77236842105265358</v>
      </c>
      <c r="AP55" s="11">
        <f>VLOOKUP(AP$1,Index!$B$8:$E$47,2,0)*$D55</f>
        <v>0.61789473684212282</v>
      </c>
      <c r="AQ55" s="11">
        <f>VLOOKUP(AQ$1,Index!$B$8:$E$47,2,0)*$D55</f>
        <v>0.46342105263159211</v>
      </c>
      <c r="AR55" s="11">
        <f>VLOOKUP(AR$1,Index!$B$8:$E$47,2,0)*$D55</f>
        <v>0.30894736842106141</v>
      </c>
      <c r="AS55" s="11">
        <f>VLOOKUP(AS$1,Index!$B$8:$E$47,2,0)*$D55</f>
        <v>0.1544736842105307</v>
      </c>
      <c r="AT55" s="11">
        <f>VLOOKUP(AT$1,Index!$B$8:$E$47,2,0)*$D55</f>
        <v>0</v>
      </c>
    </row>
    <row r="56" spans="1:46" x14ac:dyDescent="0.3">
      <c r="A56" t="s">
        <v>44</v>
      </c>
      <c r="B56" t="s">
        <v>14</v>
      </c>
      <c r="C56" t="str">
        <f t="shared" si="0"/>
        <v>Generalcargo0-4999</v>
      </c>
      <c r="D56" s="7">
        <v>30.65</v>
      </c>
      <c r="E56" s="7">
        <v>25</v>
      </c>
      <c r="F56" s="7" t="s">
        <v>3</v>
      </c>
      <c r="G56" s="7" t="s">
        <v>6</v>
      </c>
      <c r="H56">
        <f>VLOOKUP(H$1,Index!$B$8:$E$47,2,0)*$D56</f>
        <v>30.65</v>
      </c>
      <c r="I56" s="11">
        <f>VLOOKUP(I$1,Index!$B$8:$E$47,2,0)*$D56</f>
        <v>29.843421052631555</v>
      </c>
      <c r="J56" s="11">
        <f>VLOOKUP(J$1,Index!$B$8:$E$47,2,0)*$D56</f>
        <v>29.036842105263112</v>
      </c>
      <c r="K56" s="11">
        <f>VLOOKUP(K$1,Index!$B$8:$E$47,2,0)*$D56</f>
        <v>28.230263157894885</v>
      </c>
      <c r="L56" s="11">
        <f>VLOOKUP(L$1,Index!$B$8:$E$47,2,0)*$D56</f>
        <v>27.423684210526442</v>
      </c>
      <c r="M56" s="11">
        <f>VLOOKUP(M$1,Index!$B$8:$E$47,2,0)*$D56</f>
        <v>26.617105263157995</v>
      </c>
      <c r="N56" s="11">
        <f>VLOOKUP(N$1,Index!$B$8:$E$47,2,0)*$D56</f>
        <v>25.810526315789552</v>
      </c>
      <c r="O56" s="11">
        <f>VLOOKUP(O$1,Index!$B$8:$E$47,2,0)*$D56</f>
        <v>25.003947368421109</v>
      </c>
      <c r="P56" s="11">
        <f>VLOOKUP(P$1,Index!$B$8:$E$47,2,0)*$D56</f>
        <v>24.197368421052666</v>
      </c>
      <c r="Q56" s="11">
        <f>VLOOKUP(Q$1,Index!$B$8:$E$47,2,0)*$D56</f>
        <v>23.390789473684222</v>
      </c>
      <c r="R56" s="11">
        <f>VLOOKUP(R$1,Index!$B$8:$E$47,2,0)*$D56</f>
        <v>22.584210526315776</v>
      </c>
      <c r="S56" s="11">
        <f>VLOOKUP(S$1,Index!$B$8:$E$47,2,0)*$D56</f>
        <v>21.777631578947332</v>
      </c>
      <c r="T56" s="11">
        <f>VLOOKUP(T$1,Index!$B$8:$E$47,2,0)*$D56</f>
        <v>20.971052631578889</v>
      </c>
      <c r="U56" s="11">
        <f>VLOOKUP(U$1,Index!$B$8:$E$47,2,0)*$D56</f>
        <v>20.164473684210662</v>
      </c>
      <c r="V56" s="11">
        <f>VLOOKUP(V$1,Index!$B$8:$E$47,2,0)*$D56</f>
        <v>19.357894736842219</v>
      </c>
      <c r="W56" s="11">
        <f>VLOOKUP(W$1,Index!$B$8:$E$47,2,0)*$D56</f>
        <v>18.551315789473776</v>
      </c>
      <c r="X56" s="11">
        <f>VLOOKUP(X$1,Index!$B$8:$E$47,2,0)*$D56</f>
        <v>17.744736842105333</v>
      </c>
      <c r="Y56" s="11">
        <f>VLOOKUP(Y$1,Index!$B$8:$E$47,2,0)*$D56</f>
        <v>16.938157894736886</v>
      </c>
      <c r="Z56" s="11">
        <f>VLOOKUP(Z$1,Index!$B$8:$E$47,2,0)*$D56</f>
        <v>16.131578947368443</v>
      </c>
      <c r="AA56" s="11">
        <f>VLOOKUP(AA$1,Index!$B$8:$E$47,2,0)*$D56</f>
        <v>15.324999999999999</v>
      </c>
      <c r="AB56" s="11">
        <f>VLOOKUP(AB$1,Index!$B$8:$E$47,2,0)*$D56</f>
        <v>14.518421052631556</v>
      </c>
      <c r="AC56" s="11">
        <f>VLOOKUP(AC$1,Index!$B$8:$E$47,2,0)*$D56</f>
        <v>13.711842105263111</v>
      </c>
      <c r="AD56" s="11">
        <f>VLOOKUP(AD$1,Index!$B$8:$E$47,2,0)*$D56</f>
        <v>12.905263157894884</v>
      </c>
      <c r="AE56" s="11">
        <f>VLOOKUP(AE$1,Index!$B$8:$E$47,2,0)*$D56</f>
        <v>12.098684210526441</v>
      </c>
      <c r="AF56" s="11">
        <f>VLOOKUP(AF$1,Index!$B$8:$E$47,2,0)*$D56</f>
        <v>11.292105263157998</v>
      </c>
      <c r="AG56" s="11">
        <f>VLOOKUP(AG$1,Index!$B$8:$E$47,2,0)*$D56</f>
        <v>10.485526315789553</v>
      </c>
      <c r="AH56" s="11">
        <f>VLOOKUP(AH$1,Index!$B$8:$E$47,2,0)*$D56</f>
        <v>9.6789473684211096</v>
      </c>
      <c r="AI56" s="11">
        <f>VLOOKUP(AI$1,Index!$B$8:$E$47,2,0)*$D56</f>
        <v>8.8723684210526663</v>
      </c>
      <c r="AJ56" s="11">
        <f>VLOOKUP(AJ$1,Index!$B$8:$E$47,2,0)*$D56</f>
        <v>8.0657894736842213</v>
      </c>
      <c r="AK56" s="11">
        <f>VLOOKUP(AK$1,Index!$B$8:$E$47,2,0)*$D56</f>
        <v>7.259210526315778</v>
      </c>
      <c r="AL56" s="11">
        <f>VLOOKUP(AL$1,Index!$B$8:$E$47,2,0)*$D56</f>
        <v>6.4526315789473339</v>
      </c>
      <c r="AM56" s="11">
        <f>VLOOKUP(AM$1,Index!$B$8:$E$47,2,0)*$D56</f>
        <v>5.6460526315788897</v>
      </c>
      <c r="AN56" s="11">
        <f>VLOOKUP(AN$1,Index!$B$8:$E$47,2,0)*$D56</f>
        <v>4.839473684210664</v>
      </c>
      <c r="AO56" s="11">
        <f>VLOOKUP(AO$1,Index!$B$8:$E$47,2,0)*$D56</f>
        <v>4.0328947368422199</v>
      </c>
      <c r="AP56" s="11">
        <f>VLOOKUP(AP$1,Index!$B$8:$E$47,2,0)*$D56</f>
        <v>3.2263157894737757</v>
      </c>
      <c r="AQ56" s="11">
        <f>VLOOKUP(AQ$1,Index!$B$8:$E$47,2,0)*$D56</f>
        <v>2.419736842105332</v>
      </c>
      <c r="AR56" s="11">
        <f>VLOOKUP(AR$1,Index!$B$8:$E$47,2,0)*$D56</f>
        <v>1.6131578947368879</v>
      </c>
      <c r="AS56" s="11">
        <f>VLOOKUP(AS$1,Index!$B$8:$E$47,2,0)*$D56</f>
        <v>0.80657894736844393</v>
      </c>
      <c r="AT56" s="11">
        <f>VLOOKUP(AT$1,Index!$B$8:$E$47,2,0)*$D56</f>
        <v>0</v>
      </c>
    </row>
    <row r="57" spans="1:46" x14ac:dyDescent="0.3">
      <c r="A57" t="s">
        <v>44</v>
      </c>
      <c r="B57" t="s">
        <v>15</v>
      </c>
      <c r="C57" t="str">
        <f t="shared" si="0"/>
        <v>Generalcargo5000-9999</v>
      </c>
      <c r="D57" s="7">
        <v>21.15</v>
      </c>
      <c r="E57" s="7">
        <v>17.3</v>
      </c>
      <c r="F57" s="7" t="s">
        <v>3</v>
      </c>
      <c r="G57" s="7" t="s">
        <v>6</v>
      </c>
      <c r="H57">
        <f>VLOOKUP(H$1,Index!$B$8:$E$47,2,0)*$D57</f>
        <v>21.15</v>
      </c>
      <c r="I57" s="11">
        <f>VLOOKUP(I$1,Index!$B$8:$E$47,2,0)*$D57</f>
        <v>20.593421052631562</v>
      </c>
      <c r="J57" s="11">
        <f>VLOOKUP(J$1,Index!$B$8:$E$47,2,0)*$D57</f>
        <v>20.036842105263126</v>
      </c>
      <c r="K57" s="11">
        <f>VLOOKUP(K$1,Index!$B$8:$E$47,2,0)*$D57</f>
        <v>19.480263157894839</v>
      </c>
      <c r="L57" s="11">
        <f>VLOOKUP(L$1,Index!$B$8:$E$47,2,0)*$D57</f>
        <v>18.923684210526403</v>
      </c>
      <c r="M57" s="11">
        <f>VLOOKUP(M$1,Index!$B$8:$E$47,2,0)*$D57</f>
        <v>18.367105263157963</v>
      </c>
      <c r="N57" s="11">
        <f>VLOOKUP(N$1,Index!$B$8:$E$47,2,0)*$D57</f>
        <v>17.810526315789527</v>
      </c>
      <c r="O57" s="11">
        <f>VLOOKUP(O$1,Index!$B$8:$E$47,2,0)*$D57</f>
        <v>17.253947368421091</v>
      </c>
      <c r="P57" s="11">
        <f>VLOOKUP(P$1,Index!$B$8:$E$47,2,0)*$D57</f>
        <v>16.697368421052655</v>
      </c>
      <c r="Q57" s="11">
        <f>VLOOKUP(Q$1,Index!$B$8:$E$47,2,0)*$D57</f>
        <v>16.140789473684219</v>
      </c>
      <c r="R57" s="11">
        <f>VLOOKUP(R$1,Index!$B$8:$E$47,2,0)*$D57</f>
        <v>15.584210526315781</v>
      </c>
      <c r="S57" s="11">
        <f>VLOOKUP(S$1,Index!$B$8:$E$47,2,0)*$D57</f>
        <v>15.027631578947343</v>
      </c>
      <c r="T57" s="11">
        <f>VLOOKUP(T$1,Index!$B$8:$E$47,2,0)*$D57</f>
        <v>14.471052631578907</v>
      </c>
      <c r="U57" s="11">
        <f>VLOOKUP(U$1,Index!$B$8:$E$47,2,0)*$D57</f>
        <v>13.91447368421062</v>
      </c>
      <c r="V57" s="11">
        <f>VLOOKUP(V$1,Index!$B$8:$E$47,2,0)*$D57</f>
        <v>13.357894736842184</v>
      </c>
      <c r="W57" s="11">
        <f>VLOOKUP(W$1,Index!$B$8:$E$47,2,0)*$D57</f>
        <v>12.801315789473747</v>
      </c>
      <c r="X57" s="11">
        <f>VLOOKUP(X$1,Index!$B$8:$E$47,2,0)*$D57</f>
        <v>12.24473684210531</v>
      </c>
      <c r="Y57" s="11">
        <f>VLOOKUP(Y$1,Index!$B$8:$E$47,2,0)*$D57</f>
        <v>11.688157894736873</v>
      </c>
      <c r="Z57" s="11">
        <f>VLOOKUP(Z$1,Index!$B$8:$E$47,2,0)*$D57</f>
        <v>11.131578947368435</v>
      </c>
      <c r="AA57" s="11">
        <f>VLOOKUP(AA$1,Index!$B$8:$E$47,2,0)*$D57</f>
        <v>10.574999999999999</v>
      </c>
      <c r="AB57" s="11">
        <f>VLOOKUP(AB$1,Index!$B$8:$E$47,2,0)*$D57</f>
        <v>10.018421052631563</v>
      </c>
      <c r="AC57" s="11">
        <f>VLOOKUP(AC$1,Index!$B$8:$E$47,2,0)*$D57</f>
        <v>9.4618421052631252</v>
      </c>
      <c r="AD57" s="11">
        <f>VLOOKUP(AD$1,Index!$B$8:$E$47,2,0)*$D57</f>
        <v>8.9052631578948382</v>
      </c>
      <c r="AE57" s="11">
        <f>VLOOKUP(AE$1,Index!$B$8:$E$47,2,0)*$D57</f>
        <v>8.3486842105264021</v>
      </c>
      <c r="AF57" s="11">
        <f>VLOOKUP(AF$1,Index!$B$8:$E$47,2,0)*$D57</f>
        <v>7.792105263157965</v>
      </c>
      <c r="AG57" s="11">
        <f>VLOOKUP(AG$1,Index!$B$8:$E$47,2,0)*$D57</f>
        <v>7.2355263157895289</v>
      </c>
      <c r="AH57" s="11">
        <f>VLOOKUP(AH$1,Index!$B$8:$E$47,2,0)*$D57</f>
        <v>6.6789473684210918</v>
      </c>
      <c r="AI57" s="11">
        <f>VLOOKUP(AI$1,Index!$B$8:$E$47,2,0)*$D57</f>
        <v>6.1223684210526548</v>
      </c>
      <c r="AJ57" s="11">
        <f>VLOOKUP(AJ$1,Index!$B$8:$E$47,2,0)*$D57</f>
        <v>5.5657894736842177</v>
      </c>
      <c r="AK57" s="11">
        <f>VLOOKUP(AK$1,Index!$B$8:$E$47,2,0)*$D57</f>
        <v>5.0092105263157816</v>
      </c>
      <c r="AL57" s="11">
        <f>VLOOKUP(AL$1,Index!$B$8:$E$47,2,0)*$D57</f>
        <v>4.4526315789473445</v>
      </c>
      <c r="AM57" s="11">
        <f>VLOOKUP(AM$1,Index!$B$8:$E$47,2,0)*$D57</f>
        <v>3.8960526315789075</v>
      </c>
      <c r="AN57" s="11">
        <f>VLOOKUP(AN$1,Index!$B$8:$E$47,2,0)*$D57</f>
        <v>3.339473684210621</v>
      </c>
      <c r="AO57" s="11">
        <f>VLOOKUP(AO$1,Index!$B$8:$E$47,2,0)*$D57</f>
        <v>2.7828947368421844</v>
      </c>
      <c r="AP57" s="11">
        <f>VLOOKUP(AP$1,Index!$B$8:$E$47,2,0)*$D57</f>
        <v>2.2263157894737473</v>
      </c>
      <c r="AQ57" s="11">
        <f>VLOOKUP(AQ$1,Index!$B$8:$E$47,2,0)*$D57</f>
        <v>1.6697368421053105</v>
      </c>
      <c r="AR57" s="11">
        <f>VLOOKUP(AR$1,Index!$B$8:$E$47,2,0)*$D57</f>
        <v>1.1131578947368737</v>
      </c>
      <c r="AS57" s="11">
        <f>VLOOKUP(AS$1,Index!$B$8:$E$47,2,0)*$D57</f>
        <v>0.55657894736843683</v>
      </c>
      <c r="AT57" s="11">
        <f>VLOOKUP(AT$1,Index!$B$8:$E$47,2,0)*$D57</f>
        <v>0</v>
      </c>
    </row>
    <row r="58" spans="1:46" x14ac:dyDescent="0.3">
      <c r="A58" t="s">
        <v>44</v>
      </c>
      <c r="B58" t="s">
        <v>27</v>
      </c>
      <c r="C58" t="str">
        <f t="shared" si="0"/>
        <v>Generalcargo10000-+</v>
      </c>
      <c r="D58" s="7">
        <v>16.649999999999999</v>
      </c>
      <c r="E58" s="7">
        <v>13.6</v>
      </c>
      <c r="F58" s="7" t="s">
        <v>3</v>
      </c>
      <c r="G58" s="7" t="s">
        <v>6</v>
      </c>
      <c r="H58">
        <f>VLOOKUP(H$1,Index!$B$8:$E$47,2,0)*$D58</f>
        <v>16.649999999999999</v>
      </c>
      <c r="I58" s="11">
        <f>VLOOKUP(I$1,Index!$B$8:$E$47,2,0)*$D58</f>
        <v>16.211842105263145</v>
      </c>
      <c r="J58" s="11">
        <f>VLOOKUP(J$1,Index!$B$8:$E$47,2,0)*$D58</f>
        <v>15.773684210526289</v>
      </c>
      <c r="K58" s="11">
        <f>VLOOKUP(K$1,Index!$B$8:$E$47,2,0)*$D58</f>
        <v>15.335526315789552</v>
      </c>
      <c r="L58" s="11">
        <f>VLOOKUP(L$1,Index!$B$8:$E$47,2,0)*$D58</f>
        <v>14.897368421052699</v>
      </c>
      <c r="M58" s="11">
        <f>VLOOKUP(M$1,Index!$B$8:$E$47,2,0)*$D58</f>
        <v>14.459210526315845</v>
      </c>
      <c r="N58" s="11">
        <f>VLOOKUP(N$1,Index!$B$8:$E$47,2,0)*$D58</f>
        <v>14.021052631578989</v>
      </c>
      <c r="O58" s="11">
        <f>VLOOKUP(O$1,Index!$B$8:$E$47,2,0)*$D58</f>
        <v>13.582894736842135</v>
      </c>
      <c r="P58" s="11">
        <f>VLOOKUP(P$1,Index!$B$8:$E$47,2,0)*$D58</f>
        <v>13.144736842105281</v>
      </c>
      <c r="Q58" s="11">
        <f>VLOOKUP(Q$1,Index!$B$8:$E$47,2,0)*$D58</f>
        <v>12.706578947368426</v>
      </c>
      <c r="R58" s="11">
        <f>VLOOKUP(R$1,Index!$B$8:$E$47,2,0)*$D58</f>
        <v>12.268421052631572</v>
      </c>
      <c r="S58" s="11">
        <f>VLOOKUP(S$1,Index!$B$8:$E$47,2,0)*$D58</f>
        <v>11.830263157894716</v>
      </c>
      <c r="T58" s="11">
        <f>VLOOKUP(T$1,Index!$B$8:$E$47,2,0)*$D58</f>
        <v>11.392105263157863</v>
      </c>
      <c r="U58" s="11">
        <f>VLOOKUP(U$1,Index!$B$8:$E$47,2,0)*$D58</f>
        <v>10.953947368421126</v>
      </c>
      <c r="V58" s="11">
        <f>VLOOKUP(V$1,Index!$B$8:$E$47,2,0)*$D58</f>
        <v>10.515789473684272</v>
      </c>
      <c r="W58" s="11">
        <f>VLOOKUP(W$1,Index!$B$8:$E$47,2,0)*$D58</f>
        <v>10.077631578947418</v>
      </c>
      <c r="X58" s="11">
        <f>VLOOKUP(X$1,Index!$B$8:$E$47,2,0)*$D58</f>
        <v>9.6394736842105626</v>
      </c>
      <c r="Y58" s="11">
        <f>VLOOKUP(Y$1,Index!$B$8:$E$47,2,0)*$D58</f>
        <v>9.2013157894737088</v>
      </c>
      <c r="Z58" s="11">
        <f>VLOOKUP(Z$1,Index!$B$8:$E$47,2,0)*$D58</f>
        <v>8.7631578947368531</v>
      </c>
      <c r="AA58" s="11">
        <f>VLOOKUP(AA$1,Index!$B$8:$E$47,2,0)*$D58</f>
        <v>8.3249999999999993</v>
      </c>
      <c r="AB58" s="11">
        <f>VLOOKUP(AB$1,Index!$B$8:$E$47,2,0)*$D58</f>
        <v>7.8868421052631446</v>
      </c>
      <c r="AC58" s="11">
        <f>VLOOKUP(AC$1,Index!$B$8:$E$47,2,0)*$D58</f>
        <v>7.4486842105262898</v>
      </c>
      <c r="AD58" s="11">
        <f>VLOOKUP(AD$1,Index!$B$8:$E$47,2,0)*$D58</f>
        <v>7.0105263157895541</v>
      </c>
      <c r="AE58" s="11">
        <f>VLOOKUP(AE$1,Index!$B$8:$E$47,2,0)*$D58</f>
        <v>6.5723684210526994</v>
      </c>
      <c r="AF58" s="11">
        <f>VLOOKUP(AF$1,Index!$B$8:$E$47,2,0)*$D58</f>
        <v>6.1342105263158446</v>
      </c>
      <c r="AG58" s="11">
        <f>VLOOKUP(AG$1,Index!$B$8:$E$47,2,0)*$D58</f>
        <v>5.6960526315789908</v>
      </c>
      <c r="AH58" s="11">
        <f>VLOOKUP(AH$1,Index!$B$8:$E$47,2,0)*$D58</f>
        <v>5.257894736842136</v>
      </c>
      <c r="AI58" s="11">
        <f>VLOOKUP(AI$1,Index!$B$8:$E$47,2,0)*$D58</f>
        <v>4.8197368421052813</v>
      </c>
      <c r="AJ58" s="11">
        <f>VLOOKUP(AJ$1,Index!$B$8:$E$47,2,0)*$D58</f>
        <v>4.3815789473684266</v>
      </c>
      <c r="AK58" s="11">
        <f>VLOOKUP(AK$1,Index!$B$8:$E$47,2,0)*$D58</f>
        <v>3.9434210526315723</v>
      </c>
      <c r="AL58" s="11">
        <f>VLOOKUP(AL$1,Index!$B$8:$E$47,2,0)*$D58</f>
        <v>3.505263157894718</v>
      </c>
      <c r="AM58" s="11">
        <f>VLOOKUP(AM$1,Index!$B$8:$E$47,2,0)*$D58</f>
        <v>3.0671052631578632</v>
      </c>
      <c r="AN58" s="11">
        <f>VLOOKUP(AN$1,Index!$B$8:$E$47,2,0)*$D58</f>
        <v>2.6289473684211271</v>
      </c>
      <c r="AO58" s="11">
        <f>VLOOKUP(AO$1,Index!$B$8:$E$47,2,0)*$D58</f>
        <v>2.1907894736842728</v>
      </c>
      <c r="AP58" s="11">
        <f>VLOOKUP(AP$1,Index!$B$8:$E$47,2,0)*$D58</f>
        <v>1.7526315789474181</v>
      </c>
      <c r="AQ58" s="11">
        <f>VLOOKUP(AQ$1,Index!$B$8:$E$47,2,0)*$D58</f>
        <v>1.3144736842105635</v>
      </c>
      <c r="AR58" s="11">
        <f>VLOOKUP(AR$1,Index!$B$8:$E$47,2,0)*$D58</f>
        <v>0.87631578947370903</v>
      </c>
      <c r="AS58" s="11">
        <f>VLOOKUP(AS$1,Index!$B$8:$E$47,2,0)*$D58</f>
        <v>0.43815789473685451</v>
      </c>
      <c r="AT58" s="11">
        <f>VLOOKUP(AT$1,Index!$B$8:$E$47,2,0)*$D58</f>
        <v>0</v>
      </c>
    </row>
    <row r="59" spans="1:46" x14ac:dyDescent="0.3">
      <c r="A59" t="s">
        <v>59</v>
      </c>
      <c r="B59" t="s">
        <v>57</v>
      </c>
      <c r="C59" t="str">
        <f t="shared" si="0"/>
        <v>Liquefiedgastanker0-49999</v>
      </c>
      <c r="D59">
        <v>15.68</v>
      </c>
      <c r="E59">
        <v>15.68</v>
      </c>
      <c r="F59" s="7" t="s">
        <v>3</v>
      </c>
      <c r="G59" s="7" t="s">
        <v>6</v>
      </c>
      <c r="H59">
        <f>VLOOKUP(H$1,Index!$B$8:$E$47,2,0)*$D59</f>
        <v>15.68</v>
      </c>
      <c r="I59" s="11">
        <f>VLOOKUP(I$1,Index!$B$8:$E$47,2,0)*$D59</f>
        <v>15.26736842105262</v>
      </c>
      <c r="J59" s="11">
        <f>VLOOKUP(J$1,Index!$B$8:$E$47,2,0)*$D59</f>
        <v>14.85473684210524</v>
      </c>
      <c r="K59" s="11">
        <f>VLOOKUP(K$1,Index!$B$8:$E$47,2,0)*$D59</f>
        <v>14.44210526315797</v>
      </c>
      <c r="L59" s="11">
        <f>VLOOKUP(L$1,Index!$B$8:$E$47,2,0)*$D59</f>
        <v>14.02947368421059</v>
      </c>
      <c r="M59" s="11">
        <f>VLOOKUP(M$1,Index!$B$8:$E$47,2,0)*$D59</f>
        <v>13.61684210526321</v>
      </c>
      <c r="N59" s="11">
        <f>VLOOKUP(N$1,Index!$B$8:$E$47,2,0)*$D59</f>
        <v>13.20421052631583</v>
      </c>
      <c r="O59" s="11">
        <f>VLOOKUP(O$1,Index!$B$8:$E$47,2,0)*$D59</f>
        <v>12.79157894736845</v>
      </c>
      <c r="P59" s="11">
        <f>VLOOKUP(P$1,Index!$B$8:$E$47,2,0)*$D59</f>
        <v>12.37894736842107</v>
      </c>
      <c r="Q59" s="11">
        <f>VLOOKUP(Q$1,Index!$B$8:$E$47,2,0)*$D59</f>
        <v>11.96631578947369</v>
      </c>
      <c r="R59" s="11">
        <f>VLOOKUP(R$1,Index!$B$8:$E$47,2,0)*$D59</f>
        <v>11.55368421052631</v>
      </c>
      <c r="S59" s="11">
        <f>VLOOKUP(S$1,Index!$B$8:$E$47,2,0)*$D59</f>
        <v>11.14105263157893</v>
      </c>
      <c r="T59" s="11">
        <f>VLOOKUP(T$1,Index!$B$8:$E$47,2,0)*$D59</f>
        <v>10.72842105263155</v>
      </c>
      <c r="U59" s="11">
        <f>VLOOKUP(U$1,Index!$B$8:$E$47,2,0)*$D59</f>
        <v>10.31578947368428</v>
      </c>
      <c r="V59" s="11">
        <f>VLOOKUP(V$1,Index!$B$8:$E$47,2,0)*$D59</f>
        <v>9.9031578947368999</v>
      </c>
      <c r="W59" s="11">
        <f>VLOOKUP(W$1,Index!$B$8:$E$47,2,0)*$D59</f>
        <v>9.4905263157895199</v>
      </c>
      <c r="X59" s="11">
        <f>VLOOKUP(X$1,Index!$B$8:$E$47,2,0)*$D59</f>
        <v>9.0778947368421399</v>
      </c>
      <c r="Y59" s="11">
        <f>VLOOKUP(Y$1,Index!$B$8:$E$47,2,0)*$D59</f>
        <v>8.6652631578947599</v>
      </c>
      <c r="Z59" s="11">
        <f>VLOOKUP(Z$1,Index!$B$8:$E$47,2,0)*$D59</f>
        <v>8.2526315789473799</v>
      </c>
      <c r="AA59" s="11">
        <f>VLOOKUP(AA$1,Index!$B$8:$E$47,2,0)*$D59</f>
        <v>7.84</v>
      </c>
      <c r="AB59" s="11">
        <f>VLOOKUP(AB$1,Index!$B$8:$E$47,2,0)*$D59</f>
        <v>7.4273684210526199</v>
      </c>
      <c r="AC59" s="11">
        <f>VLOOKUP(AC$1,Index!$B$8:$E$47,2,0)*$D59</f>
        <v>7.0147368421052398</v>
      </c>
      <c r="AD59" s="11">
        <f>VLOOKUP(AD$1,Index!$B$8:$E$47,2,0)*$D59</f>
        <v>6.6021052631579709</v>
      </c>
      <c r="AE59" s="11">
        <f>VLOOKUP(AE$1,Index!$B$8:$E$47,2,0)*$D59</f>
        <v>6.1894736842105909</v>
      </c>
      <c r="AF59" s="11">
        <f>VLOOKUP(AF$1,Index!$B$8:$E$47,2,0)*$D59</f>
        <v>5.7768421052632108</v>
      </c>
      <c r="AG59" s="11">
        <f>VLOOKUP(AG$1,Index!$B$8:$E$47,2,0)*$D59</f>
        <v>5.3642105263158308</v>
      </c>
      <c r="AH59" s="11">
        <f>VLOOKUP(AH$1,Index!$B$8:$E$47,2,0)*$D59</f>
        <v>4.9515789473684499</v>
      </c>
      <c r="AI59" s="11">
        <f>VLOOKUP(AI$1,Index!$B$8:$E$47,2,0)*$D59</f>
        <v>4.5389473684210699</v>
      </c>
      <c r="AJ59" s="11">
        <f>VLOOKUP(AJ$1,Index!$B$8:$E$47,2,0)*$D59</f>
        <v>4.1263157894736899</v>
      </c>
      <c r="AK59" s="11">
        <f>VLOOKUP(AK$1,Index!$B$8:$E$47,2,0)*$D59</f>
        <v>3.7136842105263099</v>
      </c>
      <c r="AL59" s="11">
        <f>VLOOKUP(AL$1,Index!$B$8:$E$47,2,0)*$D59</f>
        <v>3.3010526315789299</v>
      </c>
      <c r="AM59" s="11">
        <f>VLOOKUP(AM$1,Index!$B$8:$E$47,2,0)*$D59</f>
        <v>2.8884210526315495</v>
      </c>
      <c r="AN59" s="11">
        <f>VLOOKUP(AN$1,Index!$B$8:$E$47,2,0)*$D59</f>
        <v>2.4757894736842809</v>
      </c>
      <c r="AO59" s="11">
        <f>VLOOKUP(AO$1,Index!$B$8:$E$47,2,0)*$D59</f>
        <v>2.0631578947369009</v>
      </c>
      <c r="AP59" s="11">
        <f>VLOOKUP(AP$1,Index!$B$8:$E$47,2,0)*$D59</f>
        <v>1.6505263157895205</v>
      </c>
      <c r="AQ59" s="11">
        <f>VLOOKUP(AQ$1,Index!$B$8:$E$47,2,0)*$D59</f>
        <v>1.2378947368421405</v>
      </c>
      <c r="AR59" s="11">
        <f>VLOOKUP(AR$1,Index!$B$8:$E$47,2,0)*$D59</f>
        <v>0.82526315789476024</v>
      </c>
      <c r="AS59" s="11">
        <f>VLOOKUP(AS$1,Index!$B$8:$E$47,2,0)*$D59</f>
        <v>0.41263157894738012</v>
      </c>
      <c r="AT59" s="11">
        <f>VLOOKUP(AT$1,Index!$B$8:$E$47,2,0)*$D59</f>
        <v>0</v>
      </c>
    </row>
    <row r="60" spans="1:46" x14ac:dyDescent="0.3">
      <c r="A60" t="s">
        <v>59</v>
      </c>
      <c r="B60" t="s">
        <v>58</v>
      </c>
      <c r="C60" t="str">
        <f t="shared" si="0"/>
        <v>Liquefiedgastanker50000-199999</v>
      </c>
      <c r="D60">
        <v>10.119999999999999</v>
      </c>
      <c r="E60">
        <v>10.119999999999999</v>
      </c>
      <c r="F60" s="7" t="s">
        <v>3</v>
      </c>
      <c r="G60" s="7" t="s">
        <v>6</v>
      </c>
      <c r="H60">
        <f>VLOOKUP(H$1,Index!$B$8:$E$47,2,0)*$D60</f>
        <v>10.119999999999999</v>
      </c>
      <c r="I60" s="11">
        <f>VLOOKUP(I$1,Index!$B$8:$E$47,2,0)*$D60</f>
        <v>9.8536842105263069</v>
      </c>
      <c r="J60" s="11">
        <f>VLOOKUP(J$1,Index!$B$8:$E$47,2,0)*$D60</f>
        <v>9.5873684210526164</v>
      </c>
      <c r="K60" s="11">
        <f>VLOOKUP(K$1,Index!$B$8:$E$47,2,0)*$D60</f>
        <v>9.3210526315789952</v>
      </c>
      <c r="L60" s="11">
        <f>VLOOKUP(L$1,Index!$B$8:$E$47,2,0)*$D60</f>
        <v>9.0547368421053047</v>
      </c>
      <c r="M60" s="11">
        <f>VLOOKUP(M$1,Index!$B$8:$E$47,2,0)*$D60</f>
        <v>8.7884210526316124</v>
      </c>
      <c r="N60" s="11">
        <f>VLOOKUP(N$1,Index!$B$8:$E$47,2,0)*$D60</f>
        <v>8.5221052631579202</v>
      </c>
      <c r="O60" s="11">
        <f>VLOOKUP(O$1,Index!$B$8:$E$47,2,0)*$D60</f>
        <v>8.2557894736842297</v>
      </c>
      <c r="P60" s="11">
        <f>VLOOKUP(P$1,Index!$B$8:$E$47,2,0)*$D60</f>
        <v>7.9894736842105374</v>
      </c>
      <c r="Q60" s="11">
        <f>VLOOKUP(Q$1,Index!$B$8:$E$47,2,0)*$D60</f>
        <v>7.7231578947368451</v>
      </c>
      <c r="R60" s="11">
        <f>VLOOKUP(R$1,Index!$B$8:$E$47,2,0)*$D60</f>
        <v>7.4568421052631537</v>
      </c>
      <c r="S60" s="11">
        <f>VLOOKUP(S$1,Index!$B$8:$E$47,2,0)*$D60</f>
        <v>7.1905263157894614</v>
      </c>
      <c r="T60" s="11">
        <f>VLOOKUP(T$1,Index!$B$8:$E$47,2,0)*$D60</f>
        <v>6.9242105263157701</v>
      </c>
      <c r="U60" s="11">
        <f>VLOOKUP(U$1,Index!$B$8:$E$47,2,0)*$D60</f>
        <v>6.6578947368421506</v>
      </c>
      <c r="V60" s="11">
        <f>VLOOKUP(V$1,Index!$B$8:$E$47,2,0)*$D60</f>
        <v>6.3915789473684583</v>
      </c>
      <c r="W60" s="11">
        <f>VLOOKUP(W$1,Index!$B$8:$E$47,2,0)*$D60</f>
        <v>6.1252631578947669</v>
      </c>
      <c r="X60" s="11">
        <f>VLOOKUP(X$1,Index!$B$8:$E$47,2,0)*$D60</f>
        <v>5.8589473684210747</v>
      </c>
      <c r="Y60" s="11">
        <f>VLOOKUP(Y$1,Index!$B$8:$E$47,2,0)*$D60</f>
        <v>5.5926315789473833</v>
      </c>
      <c r="Z60" s="11">
        <f>VLOOKUP(Z$1,Index!$B$8:$E$47,2,0)*$D60</f>
        <v>5.326315789473691</v>
      </c>
      <c r="AA60" s="11">
        <f>VLOOKUP(AA$1,Index!$B$8:$E$47,2,0)*$D60</f>
        <v>5.0599999999999996</v>
      </c>
      <c r="AB60" s="11">
        <f>VLOOKUP(AB$1,Index!$B$8:$E$47,2,0)*$D60</f>
        <v>4.7936842105263082</v>
      </c>
      <c r="AC60" s="11">
        <f>VLOOKUP(AC$1,Index!$B$8:$E$47,2,0)*$D60</f>
        <v>4.5273684210526159</v>
      </c>
      <c r="AD60" s="11">
        <f>VLOOKUP(AD$1,Index!$B$8:$E$47,2,0)*$D60</f>
        <v>4.2610526315789965</v>
      </c>
      <c r="AE60" s="11">
        <f>VLOOKUP(AE$1,Index!$B$8:$E$47,2,0)*$D60</f>
        <v>3.9947368421053047</v>
      </c>
      <c r="AF60" s="11">
        <f>VLOOKUP(AF$1,Index!$B$8:$E$47,2,0)*$D60</f>
        <v>3.7284210526316128</v>
      </c>
      <c r="AG60" s="11">
        <f>VLOOKUP(AG$1,Index!$B$8:$E$47,2,0)*$D60</f>
        <v>3.462105263157921</v>
      </c>
      <c r="AH60" s="11">
        <f>VLOOKUP(AH$1,Index!$B$8:$E$47,2,0)*$D60</f>
        <v>3.1957894736842292</v>
      </c>
      <c r="AI60" s="11">
        <f>VLOOKUP(AI$1,Index!$B$8:$E$47,2,0)*$D60</f>
        <v>2.9294736842105373</v>
      </c>
      <c r="AJ60" s="11">
        <f>VLOOKUP(AJ$1,Index!$B$8:$E$47,2,0)*$D60</f>
        <v>2.6631578947368455</v>
      </c>
      <c r="AK60" s="11">
        <f>VLOOKUP(AK$1,Index!$B$8:$E$47,2,0)*$D60</f>
        <v>2.3968421052631541</v>
      </c>
      <c r="AL60" s="11">
        <f>VLOOKUP(AL$1,Index!$B$8:$E$47,2,0)*$D60</f>
        <v>2.1305263157894623</v>
      </c>
      <c r="AM60" s="11">
        <f>VLOOKUP(AM$1,Index!$B$8:$E$47,2,0)*$D60</f>
        <v>1.8642105263157704</v>
      </c>
      <c r="AN60" s="11">
        <f>VLOOKUP(AN$1,Index!$B$8:$E$47,2,0)*$D60</f>
        <v>1.5978947368421506</v>
      </c>
      <c r="AO60" s="11">
        <f>VLOOKUP(AO$1,Index!$B$8:$E$47,2,0)*$D60</f>
        <v>1.3315789473684587</v>
      </c>
      <c r="AP60" s="11">
        <f>VLOOKUP(AP$1,Index!$B$8:$E$47,2,0)*$D60</f>
        <v>1.0652631578947671</v>
      </c>
      <c r="AQ60" s="11">
        <f>VLOOKUP(AQ$1,Index!$B$8:$E$47,2,0)*$D60</f>
        <v>0.79894736842107528</v>
      </c>
      <c r="AR60" s="11">
        <f>VLOOKUP(AR$1,Index!$B$8:$E$47,2,0)*$D60</f>
        <v>0.53263157894738355</v>
      </c>
      <c r="AS60" s="11">
        <f>VLOOKUP(AS$1,Index!$B$8:$E$47,2,0)*$D60</f>
        <v>0.26631578947369178</v>
      </c>
      <c r="AT60" s="11">
        <f>VLOOKUP(AT$1,Index!$B$8:$E$47,2,0)*$D60</f>
        <v>0</v>
      </c>
    </row>
    <row r="61" spans="1:46" x14ac:dyDescent="0.3">
      <c r="A61" t="s">
        <v>59</v>
      </c>
      <c r="B61" t="s">
        <v>13</v>
      </c>
      <c r="C61" t="str">
        <f t="shared" si="0"/>
        <v>Liquefiedgastanker200000-+</v>
      </c>
      <c r="D61">
        <v>8.2200000000000006</v>
      </c>
      <c r="E61">
        <v>8.2200000000000006</v>
      </c>
      <c r="F61" s="7" t="s">
        <v>3</v>
      </c>
      <c r="G61" s="7" t="s">
        <v>6</v>
      </c>
      <c r="H61">
        <f>VLOOKUP(H$1,Index!$B$8:$E$47,2,0)*$D61</f>
        <v>8.2200000000000006</v>
      </c>
      <c r="I61" s="11">
        <f>VLOOKUP(I$1,Index!$B$8:$E$47,2,0)*$D61</f>
        <v>8.0036842105263108</v>
      </c>
      <c r="J61" s="11">
        <f>VLOOKUP(J$1,Index!$B$8:$E$47,2,0)*$D61</f>
        <v>7.7873684210526202</v>
      </c>
      <c r="K61" s="11">
        <f>VLOOKUP(K$1,Index!$B$8:$E$47,2,0)*$D61</f>
        <v>7.5710526315789881</v>
      </c>
      <c r="L61" s="11">
        <f>VLOOKUP(L$1,Index!$B$8:$E$47,2,0)*$D61</f>
        <v>7.3547368421052974</v>
      </c>
      <c r="M61" s="11">
        <f>VLOOKUP(M$1,Index!$B$8:$E$47,2,0)*$D61</f>
        <v>7.1384210526316068</v>
      </c>
      <c r="N61" s="11">
        <f>VLOOKUP(N$1,Index!$B$8:$E$47,2,0)*$D61</f>
        <v>6.922105263157917</v>
      </c>
      <c r="O61" s="11">
        <f>VLOOKUP(O$1,Index!$B$8:$E$47,2,0)*$D61</f>
        <v>6.7057894736842263</v>
      </c>
      <c r="P61" s="11">
        <f>VLOOKUP(P$1,Index!$B$8:$E$47,2,0)*$D61</f>
        <v>6.4894736842105356</v>
      </c>
      <c r="Q61" s="11">
        <f>VLOOKUP(Q$1,Index!$B$8:$E$47,2,0)*$D61</f>
        <v>6.2731578947368458</v>
      </c>
      <c r="R61" s="11">
        <f>VLOOKUP(R$1,Index!$B$8:$E$47,2,0)*$D61</f>
        <v>6.0568421052631551</v>
      </c>
      <c r="S61" s="11">
        <f>VLOOKUP(S$1,Index!$B$8:$E$47,2,0)*$D61</f>
        <v>5.8405263157894654</v>
      </c>
      <c r="T61" s="11">
        <f>VLOOKUP(T$1,Index!$B$8:$E$47,2,0)*$D61</f>
        <v>5.6242105263157747</v>
      </c>
      <c r="U61" s="11">
        <f>VLOOKUP(U$1,Index!$B$8:$E$47,2,0)*$D61</f>
        <v>5.4078947368421426</v>
      </c>
      <c r="V61" s="11">
        <f>VLOOKUP(V$1,Index!$B$8:$E$47,2,0)*$D61</f>
        <v>5.1915789473684519</v>
      </c>
      <c r="W61" s="11">
        <f>VLOOKUP(W$1,Index!$B$8:$E$47,2,0)*$D61</f>
        <v>4.9752631578947621</v>
      </c>
      <c r="X61" s="11">
        <f>VLOOKUP(X$1,Index!$B$8:$E$47,2,0)*$D61</f>
        <v>4.7589473684210715</v>
      </c>
      <c r="Y61" s="11">
        <f>VLOOKUP(Y$1,Index!$B$8:$E$47,2,0)*$D61</f>
        <v>4.5426315789473808</v>
      </c>
      <c r="Z61" s="11">
        <f>VLOOKUP(Z$1,Index!$B$8:$E$47,2,0)*$D61</f>
        <v>4.326315789473691</v>
      </c>
      <c r="AA61" s="11">
        <f>VLOOKUP(AA$1,Index!$B$8:$E$47,2,0)*$D61</f>
        <v>4.1100000000000003</v>
      </c>
      <c r="AB61" s="11">
        <f>VLOOKUP(AB$1,Index!$B$8:$E$47,2,0)*$D61</f>
        <v>3.8936842105263101</v>
      </c>
      <c r="AC61" s="11">
        <f>VLOOKUP(AC$1,Index!$B$8:$E$47,2,0)*$D61</f>
        <v>3.6773684210526194</v>
      </c>
      <c r="AD61" s="11">
        <f>VLOOKUP(AD$1,Index!$B$8:$E$47,2,0)*$D61</f>
        <v>3.4610526315789878</v>
      </c>
      <c r="AE61" s="11">
        <f>VLOOKUP(AE$1,Index!$B$8:$E$47,2,0)*$D61</f>
        <v>3.2447368421052971</v>
      </c>
      <c r="AF61" s="11">
        <f>VLOOKUP(AF$1,Index!$B$8:$E$47,2,0)*$D61</f>
        <v>3.0284210526316069</v>
      </c>
      <c r="AG61" s="11">
        <f>VLOOKUP(AG$1,Index!$B$8:$E$47,2,0)*$D61</f>
        <v>2.8121052631579166</v>
      </c>
      <c r="AH61" s="11">
        <f>VLOOKUP(AH$1,Index!$B$8:$E$47,2,0)*$D61</f>
        <v>2.595789473684226</v>
      </c>
      <c r="AI61" s="11">
        <f>VLOOKUP(AI$1,Index!$B$8:$E$47,2,0)*$D61</f>
        <v>2.3794736842105357</v>
      </c>
      <c r="AJ61" s="11">
        <f>VLOOKUP(AJ$1,Index!$B$8:$E$47,2,0)*$D61</f>
        <v>2.1631578947368455</v>
      </c>
      <c r="AK61" s="11">
        <f>VLOOKUP(AK$1,Index!$B$8:$E$47,2,0)*$D61</f>
        <v>1.946842105263155</v>
      </c>
      <c r="AL61" s="11">
        <f>VLOOKUP(AL$1,Index!$B$8:$E$47,2,0)*$D61</f>
        <v>1.7305263157894646</v>
      </c>
      <c r="AM61" s="11">
        <f>VLOOKUP(AM$1,Index!$B$8:$E$47,2,0)*$D61</f>
        <v>1.5142105263157741</v>
      </c>
      <c r="AN61" s="11">
        <f>VLOOKUP(AN$1,Index!$B$8:$E$47,2,0)*$D61</f>
        <v>1.2978947368421423</v>
      </c>
      <c r="AO61" s="11">
        <f>VLOOKUP(AO$1,Index!$B$8:$E$47,2,0)*$D61</f>
        <v>1.0815789473684518</v>
      </c>
      <c r="AP61" s="11">
        <f>VLOOKUP(AP$1,Index!$B$8:$E$47,2,0)*$D61</f>
        <v>0.86526315789476149</v>
      </c>
      <c r="AQ61" s="11">
        <f>VLOOKUP(AQ$1,Index!$B$8:$E$47,2,0)*$D61</f>
        <v>0.64894736842107115</v>
      </c>
      <c r="AR61" s="11">
        <f>VLOOKUP(AR$1,Index!$B$8:$E$47,2,0)*$D61</f>
        <v>0.43263157894738075</v>
      </c>
      <c r="AS61" s="11">
        <f>VLOOKUP(AS$1,Index!$B$8:$E$47,2,0)*$D61</f>
        <v>0.21631578947369037</v>
      </c>
      <c r="AT61" s="11">
        <f>VLOOKUP(AT$1,Index!$B$8:$E$47,2,0)*$D61</f>
        <v>0</v>
      </c>
    </row>
    <row r="62" spans="1:46" x14ac:dyDescent="0.3">
      <c r="A62" t="s">
        <v>56</v>
      </c>
      <c r="B62" t="s">
        <v>14</v>
      </c>
      <c r="C62" t="str">
        <f t="shared" si="0"/>
        <v>Oiltanker0-4999</v>
      </c>
      <c r="D62">
        <v>58.38</v>
      </c>
      <c r="E62">
        <v>58.38</v>
      </c>
      <c r="F62" s="7" t="s">
        <v>3</v>
      </c>
      <c r="G62" s="7" t="s">
        <v>6</v>
      </c>
      <c r="H62">
        <f>VLOOKUP(H$1,Index!$B$8:$E$47,2,0)*$D62</f>
        <v>58.38</v>
      </c>
      <c r="I62" s="11">
        <f>VLOOKUP(I$1,Index!$B$8:$E$47,2,0)*$D62</f>
        <v>56.843684210526277</v>
      </c>
      <c r="J62" s="11">
        <f>VLOOKUP(J$1,Index!$B$8:$E$47,2,0)*$D62</f>
        <v>55.307368421052544</v>
      </c>
      <c r="K62" s="11">
        <f>VLOOKUP(K$1,Index!$B$8:$E$47,2,0)*$D62</f>
        <v>53.771052631579231</v>
      </c>
      <c r="L62" s="11">
        <f>VLOOKUP(L$1,Index!$B$8:$E$47,2,0)*$D62</f>
        <v>52.234736842105505</v>
      </c>
      <c r="M62" s="11">
        <f>VLOOKUP(M$1,Index!$B$8:$E$47,2,0)*$D62</f>
        <v>50.69842105263178</v>
      </c>
      <c r="N62" s="11">
        <f>VLOOKUP(N$1,Index!$B$8:$E$47,2,0)*$D62</f>
        <v>49.162105263158047</v>
      </c>
      <c r="O62" s="11">
        <f>VLOOKUP(O$1,Index!$B$8:$E$47,2,0)*$D62</f>
        <v>47.625789473684321</v>
      </c>
      <c r="P62" s="11">
        <f>VLOOKUP(P$1,Index!$B$8:$E$47,2,0)*$D62</f>
        <v>46.089473684210596</v>
      </c>
      <c r="Q62" s="11">
        <f>VLOOKUP(Q$1,Index!$B$8:$E$47,2,0)*$D62</f>
        <v>44.553157894736863</v>
      </c>
      <c r="R62" s="11">
        <f>VLOOKUP(R$1,Index!$B$8:$E$47,2,0)*$D62</f>
        <v>43.016842105263137</v>
      </c>
      <c r="S62" s="11">
        <f>VLOOKUP(S$1,Index!$B$8:$E$47,2,0)*$D62</f>
        <v>41.480526315789412</v>
      </c>
      <c r="T62" s="11">
        <f>VLOOKUP(T$1,Index!$B$8:$E$47,2,0)*$D62</f>
        <v>39.944210526315679</v>
      </c>
      <c r="U62" s="11">
        <f>VLOOKUP(U$1,Index!$B$8:$E$47,2,0)*$D62</f>
        <v>38.407894736842366</v>
      </c>
      <c r="V62" s="11">
        <f>VLOOKUP(V$1,Index!$B$8:$E$47,2,0)*$D62</f>
        <v>36.87157894736864</v>
      </c>
      <c r="W62" s="11">
        <f>VLOOKUP(W$1,Index!$B$8:$E$47,2,0)*$D62</f>
        <v>35.335263157894914</v>
      </c>
      <c r="X62" s="11">
        <f>VLOOKUP(X$1,Index!$B$8:$E$47,2,0)*$D62</f>
        <v>33.798947368421182</v>
      </c>
      <c r="Y62" s="11">
        <f>VLOOKUP(Y$1,Index!$B$8:$E$47,2,0)*$D62</f>
        <v>32.262631578947456</v>
      </c>
      <c r="Z62" s="11">
        <f>VLOOKUP(Z$1,Index!$B$8:$E$47,2,0)*$D62</f>
        <v>30.72631578947373</v>
      </c>
      <c r="AA62" s="11">
        <f>VLOOKUP(AA$1,Index!$B$8:$E$47,2,0)*$D62</f>
        <v>29.19</v>
      </c>
      <c r="AB62" s="11">
        <f>VLOOKUP(AB$1,Index!$B$8:$E$47,2,0)*$D62</f>
        <v>27.653684210526272</v>
      </c>
      <c r="AC62" s="11">
        <f>VLOOKUP(AC$1,Index!$B$8:$E$47,2,0)*$D62</f>
        <v>26.117368421052547</v>
      </c>
      <c r="AD62" s="11">
        <f>VLOOKUP(AD$1,Index!$B$8:$E$47,2,0)*$D62</f>
        <v>24.581052631579233</v>
      </c>
      <c r="AE62" s="11">
        <f>VLOOKUP(AE$1,Index!$B$8:$E$47,2,0)*$D62</f>
        <v>23.044736842105504</v>
      </c>
      <c r="AF62" s="11">
        <f>VLOOKUP(AF$1,Index!$B$8:$E$47,2,0)*$D62</f>
        <v>21.508421052631775</v>
      </c>
      <c r="AG62" s="11">
        <f>VLOOKUP(AG$1,Index!$B$8:$E$47,2,0)*$D62</f>
        <v>19.972105263158049</v>
      </c>
      <c r="AH62" s="11">
        <f>VLOOKUP(AH$1,Index!$B$8:$E$47,2,0)*$D62</f>
        <v>18.43578947368432</v>
      </c>
      <c r="AI62" s="11">
        <f>VLOOKUP(AI$1,Index!$B$8:$E$47,2,0)*$D62</f>
        <v>16.899473684210591</v>
      </c>
      <c r="AJ62" s="11">
        <f>VLOOKUP(AJ$1,Index!$B$8:$E$47,2,0)*$D62</f>
        <v>15.363157894736865</v>
      </c>
      <c r="AK62" s="11">
        <f>VLOOKUP(AK$1,Index!$B$8:$E$47,2,0)*$D62</f>
        <v>13.826842105263136</v>
      </c>
      <c r="AL62" s="11">
        <f>VLOOKUP(AL$1,Index!$B$8:$E$47,2,0)*$D62</f>
        <v>12.290526315789409</v>
      </c>
      <c r="AM62" s="11">
        <f>VLOOKUP(AM$1,Index!$B$8:$E$47,2,0)*$D62</f>
        <v>10.754210526315681</v>
      </c>
      <c r="AN62" s="11">
        <f>VLOOKUP(AN$1,Index!$B$8:$E$47,2,0)*$D62</f>
        <v>9.2178947368423678</v>
      </c>
      <c r="AO62" s="11">
        <f>VLOOKUP(AO$1,Index!$B$8:$E$47,2,0)*$D62</f>
        <v>7.6815789473686396</v>
      </c>
      <c r="AP62" s="11">
        <f>VLOOKUP(AP$1,Index!$B$8:$E$47,2,0)*$D62</f>
        <v>6.1452631578949122</v>
      </c>
      <c r="AQ62" s="11">
        <f>VLOOKUP(AQ$1,Index!$B$8:$E$47,2,0)*$D62</f>
        <v>4.6089473684211839</v>
      </c>
      <c r="AR62" s="11">
        <f>VLOOKUP(AR$1,Index!$B$8:$E$47,2,0)*$D62</f>
        <v>3.0726315789474561</v>
      </c>
      <c r="AS62" s="11">
        <f>VLOOKUP(AS$1,Index!$B$8:$E$47,2,0)*$D62</f>
        <v>1.536315789473728</v>
      </c>
      <c r="AT62" s="11">
        <f>VLOOKUP(AT$1,Index!$B$8:$E$47,2,0)*$D62</f>
        <v>0</v>
      </c>
    </row>
    <row r="63" spans="1:46" x14ac:dyDescent="0.3">
      <c r="A63" t="s">
        <v>56</v>
      </c>
      <c r="B63" t="s">
        <v>15</v>
      </c>
      <c r="C63" t="str">
        <f t="shared" si="0"/>
        <v>Oiltanker5000-9999</v>
      </c>
      <c r="D63">
        <v>34.869999999999997</v>
      </c>
      <c r="E63">
        <v>34.869999999999997</v>
      </c>
      <c r="F63" s="7" t="s">
        <v>3</v>
      </c>
      <c r="G63" s="7" t="s">
        <v>6</v>
      </c>
      <c r="H63">
        <f>VLOOKUP(H$1,Index!$B$8:$E$47,2,0)*$D63</f>
        <v>34.869999999999997</v>
      </c>
      <c r="I63" s="11">
        <f>VLOOKUP(I$1,Index!$B$8:$E$47,2,0)*$D63</f>
        <v>33.952368421052604</v>
      </c>
      <c r="J63" s="11">
        <f>VLOOKUP(J$1,Index!$B$8:$E$47,2,0)*$D63</f>
        <v>33.034736842105211</v>
      </c>
      <c r="K63" s="11">
        <f>VLOOKUP(K$1,Index!$B$8:$E$47,2,0)*$D63</f>
        <v>32.117105263158059</v>
      </c>
      <c r="L63" s="11">
        <f>VLOOKUP(L$1,Index!$B$8:$E$47,2,0)*$D63</f>
        <v>31.199473684210666</v>
      </c>
      <c r="M63" s="11">
        <f>VLOOKUP(M$1,Index!$B$8:$E$47,2,0)*$D63</f>
        <v>30.281842105263273</v>
      </c>
      <c r="N63" s="11">
        <f>VLOOKUP(N$1,Index!$B$8:$E$47,2,0)*$D63</f>
        <v>29.36421052631588</v>
      </c>
      <c r="O63" s="11">
        <f>VLOOKUP(O$1,Index!$B$8:$E$47,2,0)*$D63</f>
        <v>28.446578947368483</v>
      </c>
      <c r="P63" s="11">
        <f>VLOOKUP(P$1,Index!$B$8:$E$47,2,0)*$D63</f>
        <v>27.52894736842109</v>
      </c>
      <c r="Q63" s="11">
        <f>VLOOKUP(Q$1,Index!$B$8:$E$47,2,0)*$D63</f>
        <v>26.611315789473696</v>
      </c>
      <c r="R63" s="11">
        <f>VLOOKUP(R$1,Index!$B$8:$E$47,2,0)*$D63</f>
        <v>25.6936842105263</v>
      </c>
      <c r="S63" s="11">
        <f>VLOOKUP(S$1,Index!$B$8:$E$47,2,0)*$D63</f>
        <v>24.776052631578906</v>
      </c>
      <c r="T63" s="11">
        <f>VLOOKUP(T$1,Index!$B$8:$E$47,2,0)*$D63</f>
        <v>23.858421052631513</v>
      </c>
      <c r="U63" s="11">
        <f>VLOOKUP(U$1,Index!$B$8:$E$47,2,0)*$D63</f>
        <v>22.940789473684365</v>
      </c>
      <c r="V63" s="11">
        <f>VLOOKUP(V$1,Index!$B$8:$E$47,2,0)*$D63</f>
        <v>22.023157894736972</v>
      </c>
      <c r="W63" s="11">
        <f>VLOOKUP(W$1,Index!$B$8:$E$47,2,0)*$D63</f>
        <v>21.105526315789575</v>
      </c>
      <c r="X63" s="11">
        <f>VLOOKUP(X$1,Index!$B$8:$E$47,2,0)*$D63</f>
        <v>20.187894736842182</v>
      </c>
      <c r="Y63" s="11">
        <f>VLOOKUP(Y$1,Index!$B$8:$E$47,2,0)*$D63</f>
        <v>19.270263157894789</v>
      </c>
      <c r="Z63" s="11">
        <f>VLOOKUP(Z$1,Index!$B$8:$E$47,2,0)*$D63</f>
        <v>18.352631578947392</v>
      </c>
      <c r="AA63" s="11">
        <f>VLOOKUP(AA$1,Index!$B$8:$E$47,2,0)*$D63</f>
        <v>17.434999999999999</v>
      </c>
      <c r="AB63" s="11">
        <f>VLOOKUP(AB$1,Index!$B$8:$E$47,2,0)*$D63</f>
        <v>16.517368421052605</v>
      </c>
      <c r="AC63" s="11">
        <f>VLOOKUP(AC$1,Index!$B$8:$E$47,2,0)*$D63</f>
        <v>15.59973684210521</v>
      </c>
      <c r="AD63" s="11">
        <f>VLOOKUP(AD$1,Index!$B$8:$E$47,2,0)*$D63</f>
        <v>14.682105263158062</v>
      </c>
      <c r="AE63" s="11">
        <f>VLOOKUP(AE$1,Index!$B$8:$E$47,2,0)*$D63</f>
        <v>13.764473684210669</v>
      </c>
      <c r="AF63" s="11">
        <f>VLOOKUP(AF$1,Index!$B$8:$E$47,2,0)*$D63</f>
        <v>12.846842105263274</v>
      </c>
      <c r="AG63" s="11">
        <f>VLOOKUP(AG$1,Index!$B$8:$E$47,2,0)*$D63</f>
        <v>11.929210526315879</v>
      </c>
      <c r="AH63" s="11">
        <f>VLOOKUP(AH$1,Index!$B$8:$E$47,2,0)*$D63</f>
        <v>11.011578947368486</v>
      </c>
      <c r="AI63" s="11">
        <f>VLOOKUP(AI$1,Index!$B$8:$E$47,2,0)*$D63</f>
        <v>10.093947368421091</v>
      </c>
      <c r="AJ63" s="11">
        <f>VLOOKUP(AJ$1,Index!$B$8:$E$47,2,0)*$D63</f>
        <v>9.176315789473696</v>
      </c>
      <c r="AK63" s="11">
        <f>VLOOKUP(AK$1,Index!$B$8:$E$47,2,0)*$D63</f>
        <v>8.2586842105263027</v>
      </c>
      <c r="AL63" s="11">
        <f>VLOOKUP(AL$1,Index!$B$8:$E$47,2,0)*$D63</f>
        <v>7.3410526315789078</v>
      </c>
      <c r="AM63" s="11">
        <f>VLOOKUP(AM$1,Index!$B$8:$E$47,2,0)*$D63</f>
        <v>6.4234210526315136</v>
      </c>
      <c r="AN63" s="11">
        <f>VLOOKUP(AN$1,Index!$B$8:$E$47,2,0)*$D63</f>
        <v>5.5057894736843664</v>
      </c>
      <c r="AO63" s="11">
        <f>VLOOKUP(AO$1,Index!$B$8:$E$47,2,0)*$D63</f>
        <v>4.5881578947369723</v>
      </c>
      <c r="AP63" s="11">
        <f>VLOOKUP(AP$1,Index!$B$8:$E$47,2,0)*$D63</f>
        <v>3.6705263157895778</v>
      </c>
      <c r="AQ63" s="11">
        <f>VLOOKUP(AQ$1,Index!$B$8:$E$47,2,0)*$D63</f>
        <v>2.7528947368421832</v>
      </c>
      <c r="AR63" s="11">
        <f>VLOOKUP(AR$1,Index!$B$8:$E$47,2,0)*$D63</f>
        <v>1.8352631578947889</v>
      </c>
      <c r="AS63" s="11">
        <f>VLOOKUP(AS$1,Index!$B$8:$E$47,2,0)*$D63</f>
        <v>0.91763157894739444</v>
      </c>
      <c r="AT63" s="11">
        <f>VLOOKUP(AT$1,Index!$B$8:$E$47,2,0)*$D63</f>
        <v>0</v>
      </c>
    </row>
    <row r="64" spans="1:46" x14ac:dyDescent="0.3">
      <c r="A64" t="s">
        <v>56</v>
      </c>
      <c r="B64" t="s">
        <v>16</v>
      </c>
      <c r="C64" t="str">
        <f t="shared" si="0"/>
        <v>Oiltanker10000-19999</v>
      </c>
      <c r="D64">
        <v>22.86</v>
      </c>
      <c r="E64">
        <v>22.86</v>
      </c>
      <c r="F64" s="7" t="s">
        <v>3</v>
      </c>
      <c r="G64" s="7" t="s">
        <v>6</v>
      </c>
      <c r="H64">
        <f>VLOOKUP(H$1,Index!$B$8:$E$47,2,0)*$D64</f>
        <v>22.86</v>
      </c>
      <c r="I64" s="11">
        <f>VLOOKUP(I$1,Index!$B$8:$E$47,2,0)*$D64</f>
        <v>22.258421052631562</v>
      </c>
      <c r="J64" s="11">
        <f>VLOOKUP(J$1,Index!$B$8:$E$47,2,0)*$D64</f>
        <v>21.656842105263124</v>
      </c>
      <c r="K64" s="11">
        <f>VLOOKUP(K$1,Index!$B$8:$E$47,2,0)*$D64</f>
        <v>21.055263157894846</v>
      </c>
      <c r="L64" s="11">
        <f>VLOOKUP(L$1,Index!$B$8:$E$47,2,0)*$D64</f>
        <v>20.453684210526408</v>
      </c>
      <c r="M64" s="11">
        <f>VLOOKUP(M$1,Index!$B$8:$E$47,2,0)*$D64</f>
        <v>19.85210526315797</v>
      </c>
      <c r="N64" s="11">
        <f>VLOOKUP(N$1,Index!$B$8:$E$47,2,0)*$D64</f>
        <v>19.250526315789532</v>
      </c>
      <c r="O64" s="11">
        <f>VLOOKUP(O$1,Index!$B$8:$E$47,2,0)*$D64</f>
        <v>18.648947368421094</v>
      </c>
      <c r="P64" s="11">
        <f>VLOOKUP(P$1,Index!$B$8:$E$47,2,0)*$D64</f>
        <v>18.047368421052656</v>
      </c>
      <c r="Q64" s="11">
        <f>VLOOKUP(Q$1,Index!$B$8:$E$47,2,0)*$D64</f>
        <v>17.445789473684219</v>
      </c>
      <c r="R64" s="11">
        <f>VLOOKUP(R$1,Index!$B$8:$E$47,2,0)*$D64</f>
        <v>16.844210526315781</v>
      </c>
      <c r="S64" s="11">
        <f>VLOOKUP(S$1,Index!$B$8:$E$47,2,0)*$D64</f>
        <v>16.242631578947343</v>
      </c>
      <c r="T64" s="11">
        <f>VLOOKUP(T$1,Index!$B$8:$E$47,2,0)*$D64</f>
        <v>15.641052631578905</v>
      </c>
      <c r="U64" s="11">
        <f>VLOOKUP(U$1,Index!$B$8:$E$47,2,0)*$D64</f>
        <v>15.039473684210629</v>
      </c>
      <c r="V64" s="11">
        <f>VLOOKUP(V$1,Index!$B$8:$E$47,2,0)*$D64</f>
        <v>14.437894736842191</v>
      </c>
      <c r="W64" s="11">
        <f>VLOOKUP(W$1,Index!$B$8:$E$47,2,0)*$D64</f>
        <v>13.836315789473753</v>
      </c>
      <c r="X64" s="11">
        <f>VLOOKUP(X$1,Index!$B$8:$E$47,2,0)*$D64</f>
        <v>13.234736842105313</v>
      </c>
      <c r="Y64" s="11">
        <f>VLOOKUP(Y$1,Index!$B$8:$E$47,2,0)*$D64</f>
        <v>12.633157894736875</v>
      </c>
      <c r="Z64" s="11">
        <f>VLOOKUP(Z$1,Index!$B$8:$E$47,2,0)*$D64</f>
        <v>12.031578947368438</v>
      </c>
      <c r="AA64" s="11">
        <f>VLOOKUP(AA$1,Index!$B$8:$E$47,2,0)*$D64</f>
        <v>11.43</v>
      </c>
      <c r="AB64" s="11">
        <f>VLOOKUP(AB$1,Index!$B$8:$E$47,2,0)*$D64</f>
        <v>10.828421052631562</v>
      </c>
      <c r="AC64" s="11">
        <f>VLOOKUP(AC$1,Index!$B$8:$E$47,2,0)*$D64</f>
        <v>10.226842105263124</v>
      </c>
      <c r="AD64" s="11">
        <f>VLOOKUP(AD$1,Index!$B$8:$E$47,2,0)*$D64</f>
        <v>9.6252631578948478</v>
      </c>
      <c r="AE64" s="11">
        <f>VLOOKUP(AE$1,Index!$B$8:$E$47,2,0)*$D64</f>
        <v>9.0236842105264099</v>
      </c>
      <c r="AF64" s="11">
        <f>VLOOKUP(AF$1,Index!$B$8:$E$47,2,0)*$D64</f>
        <v>8.422105263157972</v>
      </c>
      <c r="AG64" s="11">
        <f>VLOOKUP(AG$1,Index!$B$8:$E$47,2,0)*$D64</f>
        <v>7.8205263157895333</v>
      </c>
      <c r="AH64" s="11">
        <f>VLOOKUP(AH$1,Index!$B$8:$E$47,2,0)*$D64</f>
        <v>7.2189473684210954</v>
      </c>
      <c r="AI64" s="11">
        <f>VLOOKUP(AI$1,Index!$B$8:$E$47,2,0)*$D64</f>
        <v>6.6173684210526567</v>
      </c>
      <c r="AJ64" s="11">
        <f>VLOOKUP(AJ$1,Index!$B$8:$E$47,2,0)*$D64</f>
        <v>6.0157894736842188</v>
      </c>
      <c r="AK64" s="11">
        <f>VLOOKUP(AK$1,Index!$B$8:$E$47,2,0)*$D64</f>
        <v>5.4142105263157809</v>
      </c>
      <c r="AL64" s="11">
        <f>VLOOKUP(AL$1,Index!$B$8:$E$47,2,0)*$D64</f>
        <v>4.8126315789473431</v>
      </c>
      <c r="AM64" s="11">
        <f>VLOOKUP(AM$1,Index!$B$8:$E$47,2,0)*$D64</f>
        <v>4.2110526315789043</v>
      </c>
      <c r="AN64" s="11">
        <f>VLOOKUP(AN$1,Index!$B$8:$E$47,2,0)*$D64</f>
        <v>3.609473684210629</v>
      </c>
      <c r="AO64" s="11">
        <f>VLOOKUP(AO$1,Index!$B$8:$E$47,2,0)*$D64</f>
        <v>3.0078947368421907</v>
      </c>
      <c r="AP64" s="11">
        <f>VLOOKUP(AP$1,Index!$B$8:$E$47,2,0)*$D64</f>
        <v>2.4063157894737524</v>
      </c>
      <c r="AQ64" s="11">
        <f>VLOOKUP(AQ$1,Index!$B$8:$E$47,2,0)*$D64</f>
        <v>1.8047368421053145</v>
      </c>
      <c r="AR64" s="11">
        <f>VLOOKUP(AR$1,Index!$B$8:$E$47,2,0)*$D64</f>
        <v>1.2031578947368762</v>
      </c>
      <c r="AS64" s="11">
        <f>VLOOKUP(AS$1,Index!$B$8:$E$47,2,0)*$D64</f>
        <v>0.60157894736843809</v>
      </c>
      <c r="AT64" s="11">
        <f>VLOOKUP(AT$1,Index!$B$8:$E$47,2,0)*$D64</f>
        <v>0</v>
      </c>
    </row>
    <row r="65" spans="1:46" x14ac:dyDescent="0.3">
      <c r="A65" s="15" t="s">
        <v>56</v>
      </c>
      <c r="B65" s="15" t="s">
        <v>52</v>
      </c>
      <c r="C65" t="str">
        <f t="shared" si="0"/>
        <v>Oiltanker20000-59999</v>
      </c>
      <c r="D65" s="15">
        <v>8.2100000000000009</v>
      </c>
      <c r="E65" s="15">
        <v>8.2100000000000009</v>
      </c>
      <c r="F65" s="7" t="s">
        <v>3</v>
      </c>
      <c r="G65" s="7" t="s">
        <v>6</v>
      </c>
      <c r="H65">
        <f>VLOOKUP(H$1,Index!$B$8:$E$47,2,0)*$D65</f>
        <v>8.2100000000000009</v>
      </c>
      <c r="I65" s="11">
        <f>VLOOKUP(I$1,Index!$B$8:$E$47,2,0)*$D65</f>
        <v>7.9939473684210469</v>
      </c>
      <c r="J65" s="11">
        <f>VLOOKUP(J$1,Index!$B$8:$E$47,2,0)*$D65</f>
        <v>7.7778947368420939</v>
      </c>
      <c r="K65" s="11">
        <f>VLOOKUP(K$1,Index!$B$8:$E$47,2,0)*$D65</f>
        <v>7.5618421052631986</v>
      </c>
      <c r="L65" s="11">
        <f>VLOOKUP(L$1,Index!$B$8:$E$47,2,0)*$D65</f>
        <v>7.3457894736842446</v>
      </c>
      <c r="M65" s="11">
        <f>VLOOKUP(M$1,Index!$B$8:$E$47,2,0)*$D65</f>
        <v>7.1297368421052916</v>
      </c>
      <c r="N65" s="11">
        <f>VLOOKUP(N$1,Index!$B$8:$E$47,2,0)*$D65</f>
        <v>6.9136842105263376</v>
      </c>
      <c r="O65" s="11">
        <f>VLOOKUP(O$1,Index!$B$8:$E$47,2,0)*$D65</f>
        <v>6.6976315789473846</v>
      </c>
      <c r="P65" s="11">
        <f>VLOOKUP(P$1,Index!$B$8:$E$47,2,0)*$D65</f>
        <v>6.4815789473684307</v>
      </c>
      <c r="Q65" s="11">
        <f>VLOOKUP(Q$1,Index!$B$8:$E$47,2,0)*$D65</f>
        <v>6.2655263157894776</v>
      </c>
      <c r="R65" s="11">
        <f>VLOOKUP(R$1,Index!$B$8:$E$47,2,0)*$D65</f>
        <v>6.0494736842105237</v>
      </c>
      <c r="S65" s="11">
        <f>VLOOKUP(S$1,Index!$B$8:$E$47,2,0)*$D65</f>
        <v>5.8334210526315706</v>
      </c>
      <c r="T65" s="11">
        <f>VLOOKUP(T$1,Index!$B$8:$E$47,2,0)*$D65</f>
        <v>5.6173684210526167</v>
      </c>
      <c r="U65" s="11">
        <f>VLOOKUP(U$1,Index!$B$8:$E$47,2,0)*$D65</f>
        <v>5.4013157894737214</v>
      </c>
      <c r="V65" s="11">
        <f>VLOOKUP(V$1,Index!$B$8:$E$47,2,0)*$D65</f>
        <v>5.1852631578947683</v>
      </c>
      <c r="W65" s="11">
        <f>VLOOKUP(W$1,Index!$B$8:$E$47,2,0)*$D65</f>
        <v>4.9692105263158144</v>
      </c>
      <c r="X65" s="11">
        <f>VLOOKUP(X$1,Index!$B$8:$E$47,2,0)*$D65</f>
        <v>4.7531578947368613</v>
      </c>
      <c r="Y65" s="11">
        <f>VLOOKUP(Y$1,Index!$B$8:$E$47,2,0)*$D65</f>
        <v>4.5371052631579074</v>
      </c>
      <c r="Z65" s="11">
        <f>VLOOKUP(Z$1,Index!$B$8:$E$47,2,0)*$D65</f>
        <v>4.3210526315789544</v>
      </c>
      <c r="AA65" s="11">
        <f>VLOOKUP(AA$1,Index!$B$8:$E$47,2,0)*$D65</f>
        <v>4.1050000000000004</v>
      </c>
      <c r="AB65" s="11">
        <f>VLOOKUP(AB$1,Index!$B$8:$E$47,2,0)*$D65</f>
        <v>3.8889473684210469</v>
      </c>
      <c r="AC65" s="11">
        <f>VLOOKUP(AC$1,Index!$B$8:$E$47,2,0)*$D65</f>
        <v>3.6728947368420934</v>
      </c>
      <c r="AD65" s="11">
        <f>VLOOKUP(AD$1,Index!$B$8:$E$47,2,0)*$D65</f>
        <v>3.4568421052631981</v>
      </c>
      <c r="AE65" s="11">
        <f>VLOOKUP(AE$1,Index!$B$8:$E$47,2,0)*$D65</f>
        <v>3.2407894736842446</v>
      </c>
      <c r="AF65" s="11">
        <f>VLOOKUP(AF$1,Index!$B$8:$E$47,2,0)*$D65</f>
        <v>3.0247368421052911</v>
      </c>
      <c r="AG65" s="11">
        <f>VLOOKUP(AG$1,Index!$B$8:$E$47,2,0)*$D65</f>
        <v>2.8086842105263377</v>
      </c>
      <c r="AH65" s="11">
        <f>VLOOKUP(AH$1,Index!$B$8:$E$47,2,0)*$D65</f>
        <v>2.5926315789473842</v>
      </c>
      <c r="AI65" s="11">
        <f>VLOOKUP(AI$1,Index!$B$8:$E$47,2,0)*$D65</f>
        <v>2.3765789473684307</v>
      </c>
      <c r="AJ65" s="11">
        <f>VLOOKUP(AJ$1,Index!$B$8:$E$47,2,0)*$D65</f>
        <v>2.1605263157894772</v>
      </c>
      <c r="AK65" s="11">
        <f>VLOOKUP(AK$1,Index!$B$8:$E$47,2,0)*$D65</f>
        <v>1.9444736842105235</v>
      </c>
      <c r="AL65" s="11">
        <f>VLOOKUP(AL$1,Index!$B$8:$E$47,2,0)*$D65</f>
        <v>1.72842105263157</v>
      </c>
      <c r="AM65" s="11">
        <f>VLOOKUP(AM$1,Index!$B$8:$E$47,2,0)*$D65</f>
        <v>1.5123684210526165</v>
      </c>
      <c r="AN65" s="11">
        <f>VLOOKUP(AN$1,Index!$B$8:$E$47,2,0)*$D65</f>
        <v>1.2963157894737212</v>
      </c>
      <c r="AO65" s="11">
        <f>VLOOKUP(AO$1,Index!$B$8:$E$47,2,0)*$D65</f>
        <v>1.0802631578947677</v>
      </c>
      <c r="AP65" s="11">
        <f>VLOOKUP(AP$1,Index!$B$8:$E$47,2,0)*$D65</f>
        <v>0.86421052631581408</v>
      </c>
      <c r="AQ65" s="11">
        <f>VLOOKUP(AQ$1,Index!$B$8:$E$47,2,0)*$D65</f>
        <v>0.64815789473686058</v>
      </c>
      <c r="AR65" s="11">
        <f>VLOOKUP(AR$1,Index!$B$8:$E$47,2,0)*$D65</f>
        <v>0.43210526315790704</v>
      </c>
      <c r="AS65" s="11">
        <f>VLOOKUP(AS$1,Index!$B$8:$E$47,2,0)*$D65</f>
        <v>0.21605263157895352</v>
      </c>
      <c r="AT65" s="11">
        <f>VLOOKUP(AT$1,Index!$B$8:$E$47,2,0)*$D65</f>
        <v>0</v>
      </c>
    </row>
    <row r="66" spans="1:46" x14ac:dyDescent="0.3">
      <c r="A66" t="s">
        <v>56</v>
      </c>
      <c r="B66" t="s">
        <v>53</v>
      </c>
      <c r="C66" t="str">
        <f t="shared" si="0"/>
        <v>Oiltanker60000-79999</v>
      </c>
      <c r="D66">
        <v>5.79</v>
      </c>
      <c r="E66">
        <v>5.79</v>
      </c>
      <c r="F66" s="7" t="s">
        <v>3</v>
      </c>
      <c r="G66" s="7" t="s">
        <v>6</v>
      </c>
      <c r="H66">
        <f>VLOOKUP(H$1,Index!$B$8:$E$47,2,0)*$D66</f>
        <v>5.79</v>
      </c>
      <c r="I66" s="11">
        <f>VLOOKUP(I$1,Index!$B$8:$E$47,2,0)*$D66</f>
        <v>5.6376315789473646</v>
      </c>
      <c r="J66" s="11">
        <f>VLOOKUP(J$1,Index!$B$8:$E$47,2,0)*$D66</f>
        <v>5.4852631578947282</v>
      </c>
      <c r="K66" s="11">
        <f>VLOOKUP(K$1,Index!$B$8:$E$47,2,0)*$D66</f>
        <v>5.3328947368421336</v>
      </c>
      <c r="L66" s="11">
        <f>VLOOKUP(L$1,Index!$B$8:$E$47,2,0)*$D66</f>
        <v>5.1805263157894972</v>
      </c>
      <c r="M66" s="11">
        <f>VLOOKUP(M$1,Index!$B$8:$E$47,2,0)*$D66</f>
        <v>5.0281578947368617</v>
      </c>
      <c r="N66" s="11">
        <f>VLOOKUP(N$1,Index!$B$8:$E$47,2,0)*$D66</f>
        <v>4.8757894736842253</v>
      </c>
      <c r="O66" s="11">
        <f>VLOOKUP(O$1,Index!$B$8:$E$47,2,0)*$D66</f>
        <v>4.7234210526315898</v>
      </c>
      <c r="P66" s="11">
        <f>VLOOKUP(P$1,Index!$B$8:$E$47,2,0)*$D66</f>
        <v>4.5710526315789535</v>
      </c>
      <c r="Q66" s="11">
        <f>VLOOKUP(Q$1,Index!$B$8:$E$47,2,0)*$D66</f>
        <v>4.418684210526318</v>
      </c>
      <c r="R66" s="11">
        <f>VLOOKUP(R$1,Index!$B$8:$E$47,2,0)*$D66</f>
        <v>4.2663157894736825</v>
      </c>
      <c r="S66" s="11">
        <f>VLOOKUP(S$1,Index!$B$8:$E$47,2,0)*$D66</f>
        <v>4.1139473684210461</v>
      </c>
      <c r="T66" s="11">
        <f>VLOOKUP(T$1,Index!$B$8:$E$47,2,0)*$D66</f>
        <v>3.9615789473684102</v>
      </c>
      <c r="U66" s="11">
        <f>VLOOKUP(U$1,Index!$B$8:$E$47,2,0)*$D66</f>
        <v>3.8092105263158156</v>
      </c>
      <c r="V66" s="11">
        <f>VLOOKUP(V$1,Index!$B$8:$E$47,2,0)*$D66</f>
        <v>3.6568421052631797</v>
      </c>
      <c r="W66" s="11">
        <f>VLOOKUP(W$1,Index!$B$8:$E$47,2,0)*$D66</f>
        <v>3.5044736842105437</v>
      </c>
      <c r="X66" s="11">
        <f>VLOOKUP(X$1,Index!$B$8:$E$47,2,0)*$D66</f>
        <v>3.3521052631579078</v>
      </c>
      <c r="Y66" s="11">
        <f>VLOOKUP(Y$1,Index!$B$8:$E$47,2,0)*$D66</f>
        <v>3.1997368421052719</v>
      </c>
      <c r="Z66" s="11">
        <f>VLOOKUP(Z$1,Index!$B$8:$E$47,2,0)*$D66</f>
        <v>3.0473684210526359</v>
      </c>
      <c r="AA66" s="11">
        <f>VLOOKUP(AA$1,Index!$B$8:$E$47,2,0)*$D66</f>
        <v>2.895</v>
      </c>
      <c r="AB66" s="11">
        <f>VLOOKUP(AB$1,Index!$B$8:$E$47,2,0)*$D66</f>
        <v>2.7426315789473641</v>
      </c>
      <c r="AC66" s="11">
        <f>VLOOKUP(AC$1,Index!$B$8:$E$47,2,0)*$D66</f>
        <v>2.5902631578947282</v>
      </c>
      <c r="AD66" s="11">
        <f>VLOOKUP(AD$1,Index!$B$8:$E$47,2,0)*$D66</f>
        <v>2.4378947368421335</v>
      </c>
      <c r="AE66" s="11">
        <f>VLOOKUP(AE$1,Index!$B$8:$E$47,2,0)*$D66</f>
        <v>2.2855263157894976</v>
      </c>
      <c r="AF66" s="11">
        <f>VLOOKUP(AF$1,Index!$B$8:$E$47,2,0)*$D66</f>
        <v>2.1331578947368617</v>
      </c>
      <c r="AG66" s="11">
        <f>VLOOKUP(AG$1,Index!$B$8:$E$47,2,0)*$D66</f>
        <v>1.9807894736842258</v>
      </c>
      <c r="AH66" s="11">
        <f>VLOOKUP(AH$1,Index!$B$8:$E$47,2,0)*$D66</f>
        <v>1.8284210526315898</v>
      </c>
      <c r="AI66" s="11">
        <f>VLOOKUP(AI$1,Index!$B$8:$E$47,2,0)*$D66</f>
        <v>1.6760526315789539</v>
      </c>
      <c r="AJ66" s="11">
        <f>VLOOKUP(AJ$1,Index!$B$8:$E$47,2,0)*$D66</f>
        <v>1.523684210526318</v>
      </c>
      <c r="AK66" s="11">
        <f>VLOOKUP(AK$1,Index!$B$8:$E$47,2,0)*$D66</f>
        <v>1.371315789473682</v>
      </c>
      <c r="AL66" s="11">
        <f>VLOOKUP(AL$1,Index!$B$8:$E$47,2,0)*$D66</f>
        <v>1.2189473684210461</v>
      </c>
      <c r="AM66" s="11">
        <f>VLOOKUP(AM$1,Index!$B$8:$E$47,2,0)*$D66</f>
        <v>1.0665789473684102</v>
      </c>
      <c r="AN66" s="11">
        <f>VLOOKUP(AN$1,Index!$B$8:$E$47,2,0)*$D66</f>
        <v>0.91421052631581545</v>
      </c>
      <c r="AO66" s="11">
        <f>VLOOKUP(AO$1,Index!$B$8:$E$47,2,0)*$D66</f>
        <v>0.76184210526317953</v>
      </c>
      <c r="AP66" s="11">
        <f>VLOOKUP(AP$1,Index!$B$8:$E$47,2,0)*$D66</f>
        <v>0.6094736842105436</v>
      </c>
      <c r="AQ66" s="11">
        <f>VLOOKUP(AQ$1,Index!$B$8:$E$47,2,0)*$D66</f>
        <v>0.45710526315790773</v>
      </c>
      <c r="AR66" s="11">
        <f>VLOOKUP(AR$1,Index!$B$8:$E$47,2,0)*$D66</f>
        <v>0.3047368421052718</v>
      </c>
      <c r="AS66" s="11">
        <f>VLOOKUP(AS$1,Index!$B$8:$E$47,2,0)*$D66</f>
        <v>0.1523684210526359</v>
      </c>
      <c r="AT66" s="11">
        <f>VLOOKUP(AT$1,Index!$B$8:$E$47,2,0)*$D66</f>
        <v>0</v>
      </c>
    </row>
    <row r="67" spans="1:46" x14ac:dyDescent="0.3">
      <c r="A67" t="s">
        <v>56</v>
      </c>
      <c r="B67" t="s">
        <v>54</v>
      </c>
      <c r="C67" t="str">
        <f t="shared" si="0"/>
        <v>Oiltanker80000-119999</v>
      </c>
      <c r="D67">
        <v>4.53</v>
      </c>
      <c r="E67">
        <v>4.53</v>
      </c>
      <c r="F67" s="7" t="s">
        <v>3</v>
      </c>
      <c r="G67" s="7" t="s">
        <v>6</v>
      </c>
      <c r="H67">
        <f>VLOOKUP(H$1,Index!$B$8:$E$47,2,0)*$D67</f>
        <v>4.53</v>
      </c>
      <c r="I67" s="11">
        <f>VLOOKUP(I$1,Index!$B$8:$E$47,2,0)*$D67</f>
        <v>4.4107894736842077</v>
      </c>
      <c r="J67" s="11">
        <f>VLOOKUP(J$1,Index!$B$8:$E$47,2,0)*$D67</f>
        <v>4.2915789473684143</v>
      </c>
      <c r="K67" s="11">
        <f>VLOOKUP(K$1,Index!$B$8:$E$47,2,0)*$D67</f>
        <v>4.1723684210526537</v>
      </c>
      <c r="L67" s="11">
        <f>VLOOKUP(L$1,Index!$B$8:$E$47,2,0)*$D67</f>
        <v>4.0531578947368612</v>
      </c>
      <c r="M67" s="11">
        <f>VLOOKUP(M$1,Index!$B$8:$E$47,2,0)*$D67</f>
        <v>3.9339473684210682</v>
      </c>
      <c r="N67" s="11">
        <f>VLOOKUP(N$1,Index!$B$8:$E$47,2,0)*$D67</f>
        <v>3.8147368421052752</v>
      </c>
      <c r="O67" s="11">
        <f>VLOOKUP(O$1,Index!$B$8:$E$47,2,0)*$D67</f>
        <v>3.6955263157894822</v>
      </c>
      <c r="P67" s="11">
        <f>VLOOKUP(P$1,Index!$B$8:$E$47,2,0)*$D67</f>
        <v>3.5763157894736897</v>
      </c>
      <c r="Q67" s="11">
        <f>VLOOKUP(Q$1,Index!$B$8:$E$47,2,0)*$D67</f>
        <v>3.4571052631578967</v>
      </c>
      <c r="R67" s="11">
        <f>VLOOKUP(R$1,Index!$B$8:$E$47,2,0)*$D67</f>
        <v>3.3378947368421037</v>
      </c>
      <c r="S67" s="11">
        <f>VLOOKUP(S$1,Index!$B$8:$E$47,2,0)*$D67</f>
        <v>3.2186842105263107</v>
      </c>
      <c r="T67" s="11">
        <f>VLOOKUP(T$1,Index!$B$8:$E$47,2,0)*$D67</f>
        <v>3.0994736842105182</v>
      </c>
      <c r="U67" s="11">
        <f>VLOOKUP(U$1,Index!$B$8:$E$47,2,0)*$D67</f>
        <v>2.9802631578947572</v>
      </c>
      <c r="V67" s="11">
        <f>VLOOKUP(V$1,Index!$B$8:$E$47,2,0)*$D67</f>
        <v>2.8610526315789646</v>
      </c>
      <c r="W67" s="11">
        <f>VLOOKUP(W$1,Index!$B$8:$E$47,2,0)*$D67</f>
        <v>2.7418421052631716</v>
      </c>
      <c r="X67" s="11">
        <f>VLOOKUP(X$1,Index!$B$8:$E$47,2,0)*$D67</f>
        <v>2.6226315789473786</v>
      </c>
      <c r="Y67" s="11">
        <f>VLOOKUP(Y$1,Index!$B$8:$E$47,2,0)*$D67</f>
        <v>2.5034210526315857</v>
      </c>
      <c r="Z67" s="11">
        <f>VLOOKUP(Z$1,Index!$B$8:$E$47,2,0)*$D67</f>
        <v>2.3842105263157931</v>
      </c>
      <c r="AA67" s="11">
        <f>VLOOKUP(AA$1,Index!$B$8:$E$47,2,0)*$D67</f>
        <v>2.2650000000000001</v>
      </c>
      <c r="AB67" s="11">
        <f>VLOOKUP(AB$1,Index!$B$8:$E$47,2,0)*$D67</f>
        <v>2.1457894736842071</v>
      </c>
      <c r="AC67" s="11">
        <f>VLOOKUP(AC$1,Index!$B$8:$E$47,2,0)*$D67</f>
        <v>2.0265789473684146</v>
      </c>
      <c r="AD67" s="11">
        <f>VLOOKUP(AD$1,Index!$B$8:$E$47,2,0)*$D67</f>
        <v>1.9073684210526538</v>
      </c>
      <c r="AE67" s="11">
        <f>VLOOKUP(AE$1,Index!$B$8:$E$47,2,0)*$D67</f>
        <v>1.7881578947368608</v>
      </c>
      <c r="AF67" s="11">
        <f>VLOOKUP(AF$1,Index!$B$8:$E$47,2,0)*$D67</f>
        <v>1.6689473684210681</v>
      </c>
      <c r="AG67" s="11">
        <f>VLOOKUP(AG$1,Index!$B$8:$E$47,2,0)*$D67</f>
        <v>1.5497368421052751</v>
      </c>
      <c r="AH67" s="11">
        <f>VLOOKUP(AH$1,Index!$B$8:$E$47,2,0)*$D67</f>
        <v>1.4305263157894823</v>
      </c>
      <c r="AI67" s="11">
        <f>VLOOKUP(AI$1,Index!$B$8:$E$47,2,0)*$D67</f>
        <v>1.3113157894736893</v>
      </c>
      <c r="AJ67" s="11">
        <f>VLOOKUP(AJ$1,Index!$B$8:$E$47,2,0)*$D67</f>
        <v>1.1921052631578966</v>
      </c>
      <c r="AK67" s="11">
        <f>VLOOKUP(AK$1,Index!$B$8:$E$47,2,0)*$D67</f>
        <v>1.0728947368421036</v>
      </c>
      <c r="AL67" s="11">
        <f>VLOOKUP(AL$1,Index!$B$8:$E$47,2,0)*$D67</f>
        <v>0.9536842105263108</v>
      </c>
      <c r="AM67" s="11">
        <f>VLOOKUP(AM$1,Index!$B$8:$E$47,2,0)*$D67</f>
        <v>0.83447368421051793</v>
      </c>
      <c r="AN67" s="11">
        <f>VLOOKUP(AN$1,Index!$B$8:$E$47,2,0)*$D67</f>
        <v>0.71526315789475725</v>
      </c>
      <c r="AO67" s="11">
        <f>VLOOKUP(AO$1,Index!$B$8:$E$47,2,0)*$D67</f>
        <v>0.59605263157896438</v>
      </c>
      <c r="AP67" s="11">
        <f>VLOOKUP(AP$1,Index!$B$8:$E$47,2,0)*$D67</f>
        <v>0.4768421052631715</v>
      </c>
      <c r="AQ67" s="11">
        <f>VLOOKUP(AQ$1,Index!$B$8:$E$47,2,0)*$D67</f>
        <v>0.35763157894737863</v>
      </c>
      <c r="AR67" s="11">
        <f>VLOOKUP(AR$1,Index!$B$8:$E$47,2,0)*$D67</f>
        <v>0.23842105263158575</v>
      </c>
      <c r="AS67" s="11">
        <f>VLOOKUP(AS$1,Index!$B$8:$E$47,2,0)*$D67</f>
        <v>0.11921052631579288</v>
      </c>
      <c r="AT67" s="11">
        <f>VLOOKUP(AT$1,Index!$B$8:$E$47,2,0)*$D67</f>
        <v>0</v>
      </c>
    </row>
    <row r="68" spans="1:46" x14ac:dyDescent="0.3">
      <c r="A68" t="s">
        <v>56</v>
      </c>
      <c r="B68" t="s">
        <v>55</v>
      </c>
      <c r="C68" t="str">
        <f t="shared" si="0"/>
        <v>Oiltanker120000-199999</v>
      </c>
      <c r="D68">
        <v>3.86</v>
      </c>
      <c r="E68">
        <v>3.86</v>
      </c>
      <c r="F68" s="7" t="s">
        <v>3</v>
      </c>
      <c r="G68" s="7" t="s">
        <v>6</v>
      </c>
      <c r="H68">
        <f>VLOOKUP(H$1,Index!$B$8:$E$47,2,0)*$D68</f>
        <v>3.86</v>
      </c>
      <c r="I68" s="11">
        <f>VLOOKUP(I$1,Index!$B$8:$E$47,2,0)*$D68</f>
        <v>3.7584210526315758</v>
      </c>
      <c r="J68" s="11">
        <f>VLOOKUP(J$1,Index!$B$8:$E$47,2,0)*$D68</f>
        <v>3.6568421052631521</v>
      </c>
      <c r="K68" s="11">
        <f>VLOOKUP(K$1,Index!$B$8:$E$47,2,0)*$D68</f>
        <v>3.5552631578947556</v>
      </c>
      <c r="L68" s="11">
        <f>VLOOKUP(L$1,Index!$B$8:$E$47,2,0)*$D68</f>
        <v>3.4536842105263315</v>
      </c>
      <c r="M68" s="11">
        <f>VLOOKUP(M$1,Index!$B$8:$E$47,2,0)*$D68</f>
        <v>3.3521052631579078</v>
      </c>
      <c r="N68" s="11">
        <f>VLOOKUP(N$1,Index!$B$8:$E$47,2,0)*$D68</f>
        <v>3.2505263157894837</v>
      </c>
      <c r="O68" s="11">
        <f>VLOOKUP(O$1,Index!$B$8:$E$47,2,0)*$D68</f>
        <v>3.1489473684210596</v>
      </c>
      <c r="P68" s="11">
        <f>VLOOKUP(P$1,Index!$B$8:$E$47,2,0)*$D68</f>
        <v>3.0473684210526359</v>
      </c>
      <c r="Q68" s="11">
        <f>VLOOKUP(Q$1,Index!$B$8:$E$47,2,0)*$D68</f>
        <v>2.9457894736842118</v>
      </c>
      <c r="R68" s="11">
        <f>VLOOKUP(R$1,Index!$B$8:$E$47,2,0)*$D68</f>
        <v>2.8442105263157877</v>
      </c>
      <c r="S68" s="11">
        <f>VLOOKUP(S$1,Index!$B$8:$E$47,2,0)*$D68</f>
        <v>2.7426315789473641</v>
      </c>
      <c r="T68" s="11">
        <f>VLOOKUP(T$1,Index!$B$8:$E$47,2,0)*$D68</f>
        <v>2.64105263157894</v>
      </c>
      <c r="U68" s="11">
        <f>VLOOKUP(U$1,Index!$B$8:$E$47,2,0)*$D68</f>
        <v>2.5394736842105434</v>
      </c>
      <c r="V68" s="11">
        <f>VLOOKUP(V$1,Index!$B$8:$E$47,2,0)*$D68</f>
        <v>2.4378947368421198</v>
      </c>
      <c r="W68" s="11">
        <f>VLOOKUP(W$1,Index!$B$8:$E$47,2,0)*$D68</f>
        <v>2.3363157894736957</v>
      </c>
      <c r="X68" s="11">
        <f>VLOOKUP(X$1,Index!$B$8:$E$47,2,0)*$D68</f>
        <v>2.2347368421052716</v>
      </c>
      <c r="Y68" s="11">
        <f>VLOOKUP(Y$1,Index!$B$8:$E$47,2,0)*$D68</f>
        <v>2.1331578947368479</v>
      </c>
      <c r="Z68" s="11">
        <f>VLOOKUP(Z$1,Index!$B$8:$E$47,2,0)*$D68</f>
        <v>2.0315789473684238</v>
      </c>
      <c r="AA68" s="11">
        <f>VLOOKUP(AA$1,Index!$B$8:$E$47,2,0)*$D68</f>
        <v>1.93</v>
      </c>
      <c r="AB68" s="11">
        <f>VLOOKUP(AB$1,Index!$B$8:$E$47,2,0)*$D68</f>
        <v>1.8284210526315761</v>
      </c>
      <c r="AC68" s="11">
        <f>VLOOKUP(AC$1,Index!$B$8:$E$47,2,0)*$D68</f>
        <v>1.726842105263152</v>
      </c>
      <c r="AD68" s="11">
        <f>VLOOKUP(AD$1,Index!$B$8:$E$47,2,0)*$D68</f>
        <v>1.6252631578947556</v>
      </c>
      <c r="AE68" s="11">
        <f>VLOOKUP(AE$1,Index!$B$8:$E$47,2,0)*$D68</f>
        <v>1.5236842105263315</v>
      </c>
      <c r="AF68" s="11">
        <f>VLOOKUP(AF$1,Index!$B$8:$E$47,2,0)*$D68</f>
        <v>1.4221052631579076</v>
      </c>
      <c r="AG68" s="11">
        <f>VLOOKUP(AG$1,Index!$B$8:$E$47,2,0)*$D68</f>
        <v>1.3205263157894838</v>
      </c>
      <c r="AH68" s="11">
        <f>VLOOKUP(AH$1,Index!$B$8:$E$47,2,0)*$D68</f>
        <v>1.2189473684210599</v>
      </c>
      <c r="AI68" s="11">
        <f>VLOOKUP(AI$1,Index!$B$8:$E$47,2,0)*$D68</f>
        <v>1.1173684210526358</v>
      </c>
      <c r="AJ68" s="11">
        <f>VLOOKUP(AJ$1,Index!$B$8:$E$47,2,0)*$D68</f>
        <v>1.0157894736842119</v>
      </c>
      <c r="AK68" s="11">
        <f>VLOOKUP(AK$1,Index!$B$8:$E$47,2,0)*$D68</f>
        <v>0.91421052631578803</v>
      </c>
      <c r="AL68" s="11">
        <f>VLOOKUP(AL$1,Index!$B$8:$E$47,2,0)*$D68</f>
        <v>0.81263157894736404</v>
      </c>
      <c r="AM68" s="11">
        <f>VLOOKUP(AM$1,Index!$B$8:$E$47,2,0)*$D68</f>
        <v>0.71105263157894016</v>
      </c>
      <c r="AN68" s="11">
        <f>VLOOKUP(AN$1,Index!$B$8:$E$47,2,0)*$D68</f>
        <v>0.6094736842105436</v>
      </c>
      <c r="AO68" s="11">
        <f>VLOOKUP(AO$1,Index!$B$8:$E$47,2,0)*$D68</f>
        <v>0.50789473684211972</v>
      </c>
      <c r="AP68" s="11">
        <f>VLOOKUP(AP$1,Index!$B$8:$E$47,2,0)*$D68</f>
        <v>0.40631578947369573</v>
      </c>
      <c r="AQ68" s="11">
        <f>VLOOKUP(AQ$1,Index!$B$8:$E$47,2,0)*$D68</f>
        <v>0.3047368421052718</v>
      </c>
      <c r="AR68" s="11">
        <f>VLOOKUP(AR$1,Index!$B$8:$E$47,2,0)*$D68</f>
        <v>0.20315789473684787</v>
      </c>
      <c r="AS68" s="11">
        <f>VLOOKUP(AS$1,Index!$B$8:$E$47,2,0)*$D68</f>
        <v>0.10157894736842393</v>
      </c>
      <c r="AT68" s="11">
        <f>VLOOKUP(AT$1,Index!$B$8:$E$47,2,0)*$D68</f>
        <v>0</v>
      </c>
    </row>
    <row r="69" spans="1:46" x14ac:dyDescent="0.3">
      <c r="A69" t="s">
        <v>56</v>
      </c>
      <c r="B69" t="s">
        <v>13</v>
      </c>
      <c r="C69" t="str">
        <f t="shared" si="0"/>
        <v>Oiltanker200000-+</v>
      </c>
      <c r="D69">
        <v>2.82</v>
      </c>
      <c r="E69">
        <v>2.82</v>
      </c>
      <c r="F69" s="7" t="s">
        <v>3</v>
      </c>
      <c r="G69" s="7" t="s">
        <v>6</v>
      </c>
      <c r="H69">
        <f>VLOOKUP(H$1,Index!$B$8:$E$47,2,0)*$D69</f>
        <v>2.82</v>
      </c>
      <c r="I69" s="11">
        <f>VLOOKUP(I$1,Index!$B$8:$E$47,2,0)*$D69</f>
        <v>2.7457894736842081</v>
      </c>
      <c r="J69" s="11">
        <f>VLOOKUP(J$1,Index!$B$8:$E$47,2,0)*$D69</f>
        <v>2.6715789473684168</v>
      </c>
      <c r="K69" s="11">
        <f>VLOOKUP(K$1,Index!$B$8:$E$47,2,0)*$D69</f>
        <v>2.5973684210526451</v>
      </c>
      <c r="L69" s="11">
        <f>VLOOKUP(L$1,Index!$B$8:$E$47,2,0)*$D69</f>
        <v>2.5231578947368534</v>
      </c>
      <c r="M69" s="11">
        <f>VLOOKUP(M$1,Index!$B$8:$E$47,2,0)*$D69</f>
        <v>2.4489473684210621</v>
      </c>
      <c r="N69" s="11">
        <f>VLOOKUP(N$1,Index!$B$8:$E$47,2,0)*$D69</f>
        <v>2.3747368421052704</v>
      </c>
      <c r="O69" s="11">
        <f>VLOOKUP(O$1,Index!$B$8:$E$47,2,0)*$D69</f>
        <v>2.3005263157894786</v>
      </c>
      <c r="P69" s="11">
        <f>VLOOKUP(P$1,Index!$B$8:$E$47,2,0)*$D69</f>
        <v>2.2263157894736874</v>
      </c>
      <c r="Q69" s="11">
        <f>VLOOKUP(Q$1,Index!$B$8:$E$47,2,0)*$D69</f>
        <v>2.1521052631578956</v>
      </c>
      <c r="R69" s="11">
        <f>VLOOKUP(R$1,Index!$B$8:$E$47,2,0)*$D69</f>
        <v>2.0778947368421039</v>
      </c>
      <c r="S69" s="11">
        <f>VLOOKUP(S$1,Index!$B$8:$E$47,2,0)*$D69</f>
        <v>2.0036842105263126</v>
      </c>
      <c r="T69" s="11">
        <f>VLOOKUP(T$1,Index!$B$8:$E$47,2,0)*$D69</f>
        <v>1.9294736842105209</v>
      </c>
      <c r="U69" s="11">
        <f>VLOOKUP(U$1,Index!$B$8:$E$47,2,0)*$D69</f>
        <v>1.8552631578947494</v>
      </c>
      <c r="V69" s="11">
        <f>VLOOKUP(V$1,Index!$B$8:$E$47,2,0)*$D69</f>
        <v>1.7810526315789579</v>
      </c>
      <c r="W69" s="11">
        <f>VLOOKUP(W$1,Index!$B$8:$E$47,2,0)*$D69</f>
        <v>1.7068421052631662</v>
      </c>
      <c r="X69" s="11">
        <f>VLOOKUP(X$1,Index!$B$8:$E$47,2,0)*$D69</f>
        <v>1.6326315789473747</v>
      </c>
      <c r="Y69" s="11">
        <f>VLOOKUP(Y$1,Index!$B$8:$E$47,2,0)*$D69</f>
        <v>1.5584210526315831</v>
      </c>
      <c r="Z69" s="11">
        <f>VLOOKUP(Z$1,Index!$B$8:$E$47,2,0)*$D69</f>
        <v>1.4842105263157914</v>
      </c>
      <c r="AA69" s="11">
        <f>VLOOKUP(AA$1,Index!$B$8:$E$47,2,0)*$D69</f>
        <v>1.41</v>
      </c>
      <c r="AB69" s="11">
        <f>VLOOKUP(AB$1,Index!$B$8:$E$47,2,0)*$D69</f>
        <v>1.3357894736842084</v>
      </c>
      <c r="AC69" s="11">
        <f>VLOOKUP(AC$1,Index!$B$8:$E$47,2,0)*$D69</f>
        <v>1.2615789473684167</v>
      </c>
      <c r="AD69" s="11">
        <f>VLOOKUP(AD$1,Index!$B$8:$E$47,2,0)*$D69</f>
        <v>1.1873684210526452</v>
      </c>
      <c r="AE69" s="11">
        <f>VLOOKUP(AE$1,Index!$B$8:$E$47,2,0)*$D69</f>
        <v>1.1131578947368537</v>
      </c>
      <c r="AF69" s="11">
        <f>VLOOKUP(AF$1,Index!$B$8:$E$47,2,0)*$D69</f>
        <v>1.0389473684210622</v>
      </c>
      <c r="AG69" s="11">
        <f>VLOOKUP(AG$1,Index!$B$8:$E$47,2,0)*$D69</f>
        <v>0.96473684210527044</v>
      </c>
      <c r="AH69" s="11">
        <f>VLOOKUP(AH$1,Index!$B$8:$E$47,2,0)*$D69</f>
        <v>0.89052631578947894</v>
      </c>
      <c r="AI69" s="11">
        <f>VLOOKUP(AI$1,Index!$B$8:$E$47,2,0)*$D69</f>
        <v>0.81631578947368733</v>
      </c>
      <c r="AJ69" s="11">
        <f>VLOOKUP(AJ$1,Index!$B$8:$E$47,2,0)*$D69</f>
        <v>0.74210526315789571</v>
      </c>
      <c r="AK69" s="11">
        <f>VLOOKUP(AK$1,Index!$B$8:$E$47,2,0)*$D69</f>
        <v>0.66789473684210421</v>
      </c>
      <c r="AL69" s="11">
        <f>VLOOKUP(AL$1,Index!$B$8:$E$47,2,0)*$D69</f>
        <v>0.59368421052631259</v>
      </c>
      <c r="AM69" s="11">
        <f>VLOOKUP(AM$1,Index!$B$8:$E$47,2,0)*$D69</f>
        <v>0.51947368421052098</v>
      </c>
      <c r="AN69" s="11">
        <f>VLOOKUP(AN$1,Index!$B$8:$E$47,2,0)*$D69</f>
        <v>0.44526315789474946</v>
      </c>
      <c r="AO69" s="11">
        <f>VLOOKUP(AO$1,Index!$B$8:$E$47,2,0)*$D69</f>
        <v>0.3710526315789579</v>
      </c>
      <c r="AP69" s="11">
        <f>VLOOKUP(AP$1,Index!$B$8:$E$47,2,0)*$D69</f>
        <v>0.29684210526316629</v>
      </c>
      <c r="AQ69" s="11">
        <f>VLOOKUP(AQ$1,Index!$B$8:$E$47,2,0)*$D69</f>
        <v>0.22263157894737473</v>
      </c>
      <c r="AR69" s="11">
        <f>VLOOKUP(AR$1,Index!$B$8:$E$47,2,0)*$D69</f>
        <v>0.14842105263158314</v>
      </c>
      <c r="AS69" s="11">
        <f>VLOOKUP(AS$1,Index!$B$8:$E$47,2,0)*$D69</f>
        <v>7.4210526315791572E-2</v>
      </c>
      <c r="AT69" s="11">
        <f>VLOOKUP(AT$1,Index!$B$8:$E$47,2,0)*$D69</f>
        <v>0</v>
      </c>
    </row>
    <row r="70" spans="1:46" x14ac:dyDescent="0.3">
      <c r="A70" t="s">
        <v>45</v>
      </c>
      <c r="B70" t="s">
        <v>28</v>
      </c>
      <c r="C70" t="str">
        <f t="shared" si="0"/>
        <v>Otherliquidtanker0-+</v>
      </c>
      <c r="D70" s="7">
        <v>123.66</v>
      </c>
      <c r="E70" s="7">
        <v>100.9</v>
      </c>
      <c r="F70" s="7" t="s">
        <v>3</v>
      </c>
      <c r="G70" s="7" t="s">
        <v>6</v>
      </c>
      <c r="H70">
        <f>VLOOKUP(H$1,Index!$B$8:$E$47,2,0)*$D70</f>
        <v>123.66</v>
      </c>
      <c r="I70" s="11">
        <f>VLOOKUP(I$1,Index!$B$8:$E$47,2,0)*$D70</f>
        <v>120.40578947368411</v>
      </c>
      <c r="J70" s="11">
        <f>VLOOKUP(J$1,Index!$B$8:$E$47,2,0)*$D70</f>
        <v>117.15157894736824</v>
      </c>
      <c r="K70" s="11">
        <f>VLOOKUP(K$1,Index!$B$8:$E$47,2,0)*$D70</f>
        <v>113.89736842105323</v>
      </c>
      <c r="L70" s="11">
        <f>VLOOKUP(L$1,Index!$B$8:$E$47,2,0)*$D70</f>
        <v>110.64315789473734</v>
      </c>
      <c r="M70" s="11">
        <f>VLOOKUP(M$1,Index!$B$8:$E$47,2,0)*$D70</f>
        <v>107.38894736842147</v>
      </c>
      <c r="N70" s="11">
        <f>VLOOKUP(N$1,Index!$B$8:$E$47,2,0)*$D70</f>
        <v>104.13473684210558</v>
      </c>
      <c r="O70" s="11">
        <f>VLOOKUP(O$1,Index!$B$8:$E$47,2,0)*$D70</f>
        <v>100.88052631578971</v>
      </c>
      <c r="P70" s="11">
        <f>VLOOKUP(P$1,Index!$B$8:$E$47,2,0)*$D70</f>
        <v>97.626315789473821</v>
      </c>
      <c r="Q70" s="11">
        <f>VLOOKUP(Q$1,Index!$B$8:$E$47,2,0)*$D70</f>
        <v>94.372105263157934</v>
      </c>
      <c r="R70" s="11">
        <f>VLOOKUP(R$1,Index!$B$8:$E$47,2,0)*$D70</f>
        <v>91.117894736842061</v>
      </c>
      <c r="S70" s="11">
        <f>VLOOKUP(S$1,Index!$B$8:$E$47,2,0)*$D70</f>
        <v>87.863684210526174</v>
      </c>
      <c r="T70" s="11">
        <f>VLOOKUP(T$1,Index!$B$8:$E$47,2,0)*$D70</f>
        <v>84.609473684210286</v>
      </c>
      <c r="U70" s="11">
        <f>VLOOKUP(U$1,Index!$B$8:$E$47,2,0)*$D70</f>
        <v>81.355263157895294</v>
      </c>
      <c r="V70" s="11">
        <f>VLOOKUP(V$1,Index!$B$8:$E$47,2,0)*$D70</f>
        <v>78.101052631579407</v>
      </c>
      <c r="W70" s="11">
        <f>VLOOKUP(W$1,Index!$B$8:$E$47,2,0)*$D70</f>
        <v>74.846842105263519</v>
      </c>
      <c r="X70" s="11">
        <f>VLOOKUP(X$1,Index!$B$8:$E$47,2,0)*$D70</f>
        <v>71.592631578947646</v>
      </c>
      <c r="Y70" s="11">
        <f>VLOOKUP(Y$1,Index!$B$8:$E$47,2,0)*$D70</f>
        <v>68.338421052631759</v>
      </c>
      <c r="Z70" s="11">
        <f>VLOOKUP(Z$1,Index!$B$8:$E$47,2,0)*$D70</f>
        <v>65.084210526315886</v>
      </c>
      <c r="AA70" s="11">
        <f>VLOOKUP(AA$1,Index!$B$8:$E$47,2,0)*$D70</f>
        <v>61.83</v>
      </c>
      <c r="AB70" s="11">
        <f>VLOOKUP(AB$1,Index!$B$8:$E$47,2,0)*$D70</f>
        <v>58.575789473684118</v>
      </c>
      <c r="AC70" s="11">
        <f>VLOOKUP(AC$1,Index!$B$8:$E$47,2,0)*$D70</f>
        <v>55.321578947368238</v>
      </c>
      <c r="AD70" s="11">
        <f>VLOOKUP(AD$1,Index!$B$8:$E$47,2,0)*$D70</f>
        <v>52.067368421053231</v>
      </c>
      <c r="AE70" s="11">
        <f>VLOOKUP(AE$1,Index!$B$8:$E$47,2,0)*$D70</f>
        <v>48.813157894737351</v>
      </c>
      <c r="AF70" s="11">
        <f>VLOOKUP(AF$1,Index!$B$8:$E$47,2,0)*$D70</f>
        <v>45.558947368421471</v>
      </c>
      <c r="AG70" s="11">
        <f>VLOOKUP(AG$1,Index!$B$8:$E$47,2,0)*$D70</f>
        <v>42.304736842105584</v>
      </c>
      <c r="AH70" s="11">
        <f>VLOOKUP(AH$1,Index!$B$8:$E$47,2,0)*$D70</f>
        <v>39.050526315789703</v>
      </c>
      <c r="AI70" s="11">
        <f>VLOOKUP(AI$1,Index!$B$8:$E$47,2,0)*$D70</f>
        <v>35.796315789473823</v>
      </c>
      <c r="AJ70" s="11">
        <f>VLOOKUP(AJ$1,Index!$B$8:$E$47,2,0)*$D70</f>
        <v>32.542105263157943</v>
      </c>
      <c r="AK70" s="11">
        <f>VLOOKUP(AK$1,Index!$B$8:$E$47,2,0)*$D70</f>
        <v>29.287894736842059</v>
      </c>
      <c r="AL70" s="11">
        <f>VLOOKUP(AL$1,Index!$B$8:$E$47,2,0)*$D70</f>
        <v>26.033684210526175</v>
      </c>
      <c r="AM70" s="11">
        <f>VLOOKUP(AM$1,Index!$B$8:$E$47,2,0)*$D70</f>
        <v>22.779473684210295</v>
      </c>
      <c r="AN70" s="11">
        <f>VLOOKUP(AN$1,Index!$B$8:$E$47,2,0)*$D70</f>
        <v>19.525263157895292</v>
      </c>
      <c r="AO70" s="11">
        <f>VLOOKUP(AO$1,Index!$B$8:$E$47,2,0)*$D70</f>
        <v>16.271052631579408</v>
      </c>
      <c r="AP70" s="11">
        <f>VLOOKUP(AP$1,Index!$B$8:$E$47,2,0)*$D70</f>
        <v>13.016842105263528</v>
      </c>
      <c r="AQ70" s="11">
        <f>VLOOKUP(AQ$1,Index!$B$8:$E$47,2,0)*$D70</f>
        <v>9.7626315789476461</v>
      </c>
      <c r="AR70" s="11">
        <f>VLOOKUP(AR$1,Index!$B$8:$E$47,2,0)*$D70</f>
        <v>6.5084210526317641</v>
      </c>
      <c r="AS70" s="11">
        <f>VLOOKUP(AS$1,Index!$B$8:$E$47,2,0)*$D70</f>
        <v>3.254210526315882</v>
      </c>
      <c r="AT70" s="11">
        <f>VLOOKUP(AT$1,Index!$B$8:$E$47,2,0)*$D70</f>
        <v>0</v>
      </c>
    </row>
    <row r="71" spans="1:46" x14ac:dyDescent="0.3">
      <c r="A71" t="s">
        <v>69</v>
      </c>
      <c r="B71" t="s">
        <v>29</v>
      </c>
      <c r="C71" t="str">
        <f t="shared" si="0"/>
        <v>Ferrypaxonly0-1999</v>
      </c>
      <c r="D71" s="7">
        <v>1611372</v>
      </c>
      <c r="E71" s="7">
        <v>1314540.3</v>
      </c>
      <c r="F71" s="7" t="s">
        <v>3</v>
      </c>
      <c r="G71" s="7" t="s">
        <v>6</v>
      </c>
      <c r="H71">
        <f>VLOOKUP(H$1,Index!$B$8:$E$47,2,0)*$D71</f>
        <v>1611372</v>
      </c>
      <c r="I71" s="11">
        <f>VLOOKUP(I$1,Index!$B$8:$E$47,2,0)*$D71</f>
        <v>1568967.4736842094</v>
      </c>
      <c r="J71" s="11">
        <f>VLOOKUP(J$1,Index!$B$8:$E$47,2,0)*$D71</f>
        <v>1526562.9473684186</v>
      </c>
      <c r="K71" s="11">
        <f>VLOOKUP(K$1,Index!$B$8:$E$47,2,0)*$D71</f>
        <v>1484158.4210526394</v>
      </c>
      <c r="L71" s="11">
        <f>VLOOKUP(L$1,Index!$B$8:$E$47,2,0)*$D71</f>
        <v>1441753.8947368488</v>
      </c>
      <c r="M71" s="11">
        <f>VLOOKUP(M$1,Index!$B$8:$E$47,2,0)*$D71</f>
        <v>1399349.3684210582</v>
      </c>
      <c r="N71" s="11">
        <f>VLOOKUP(N$1,Index!$B$8:$E$47,2,0)*$D71</f>
        <v>1356944.8421052673</v>
      </c>
      <c r="O71" s="11">
        <f>VLOOKUP(O$1,Index!$B$8:$E$47,2,0)*$D71</f>
        <v>1314540.3157894767</v>
      </c>
      <c r="P71" s="11">
        <f>VLOOKUP(P$1,Index!$B$8:$E$47,2,0)*$D71</f>
        <v>1272135.7894736861</v>
      </c>
      <c r="Q71" s="11">
        <f>VLOOKUP(Q$1,Index!$B$8:$E$47,2,0)*$D71</f>
        <v>1229731.2631578953</v>
      </c>
      <c r="R71" s="11">
        <f>VLOOKUP(R$1,Index!$B$8:$E$47,2,0)*$D71</f>
        <v>1187326.7368421047</v>
      </c>
      <c r="S71" s="11">
        <f>VLOOKUP(S$1,Index!$B$8:$E$47,2,0)*$D71</f>
        <v>1144922.2105263139</v>
      </c>
      <c r="T71" s="11">
        <f>VLOOKUP(T$1,Index!$B$8:$E$47,2,0)*$D71</f>
        <v>1102517.6842105233</v>
      </c>
      <c r="U71" s="11">
        <f>VLOOKUP(U$1,Index!$B$8:$E$47,2,0)*$D71</f>
        <v>1060113.1578947441</v>
      </c>
      <c r="V71" s="11">
        <f>VLOOKUP(V$1,Index!$B$8:$E$47,2,0)*$D71</f>
        <v>1017708.6315789534</v>
      </c>
      <c r="W71" s="11">
        <f>VLOOKUP(W$1,Index!$B$8:$E$47,2,0)*$D71</f>
        <v>975304.10526316275</v>
      </c>
      <c r="X71" s="11">
        <f>VLOOKUP(X$1,Index!$B$8:$E$47,2,0)*$D71</f>
        <v>932899.57894737204</v>
      </c>
      <c r="Y71" s="11">
        <f>VLOOKUP(Y$1,Index!$B$8:$E$47,2,0)*$D71</f>
        <v>890495.05263158132</v>
      </c>
      <c r="Z71" s="11">
        <f>VLOOKUP(Z$1,Index!$B$8:$E$47,2,0)*$D71</f>
        <v>848090.52631579072</v>
      </c>
      <c r="AA71" s="11">
        <f>VLOOKUP(AA$1,Index!$B$8:$E$47,2,0)*$D71</f>
        <v>805686</v>
      </c>
      <c r="AB71" s="11">
        <f>VLOOKUP(AB$1,Index!$B$8:$E$47,2,0)*$D71</f>
        <v>763281.47368420928</v>
      </c>
      <c r="AC71" s="11">
        <f>VLOOKUP(AC$1,Index!$B$8:$E$47,2,0)*$D71</f>
        <v>720876.94736841868</v>
      </c>
      <c r="AD71" s="11">
        <f>VLOOKUP(AD$1,Index!$B$8:$E$47,2,0)*$D71</f>
        <v>678472.42105263937</v>
      </c>
      <c r="AE71" s="11">
        <f>VLOOKUP(AE$1,Index!$B$8:$E$47,2,0)*$D71</f>
        <v>636067.89473684877</v>
      </c>
      <c r="AF71" s="11">
        <f>VLOOKUP(AF$1,Index!$B$8:$E$47,2,0)*$D71</f>
        <v>593663.36842105805</v>
      </c>
      <c r="AG71" s="11">
        <f>VLOOKUP(AG$1,Index!$B$8:$E$47,2,0)*$D71</f>
        <v>551258.84210526734</v>
      </c>
      <c r="AH71" s="11">
        <f>VLOOKUP(AH$1,Index!$B$8:$E$47,2,0)*$D71</f>
        <v>508854.31578947668</v>
      </c>
      <c r="AI71" s="11">
        <f>VLOOKUP(AI$1,Index!$B$8:$E$47,2,0)*$D71</f>
        <v>466449.78947368602</v>
      </c>
      <c r="AJ71" s="11">
        <f>VLOOKUP(AJ$1,Index!$B$8:$E$47,2,0)*$D71</f>
        <v>424045.26315789536</v>
      </c>
      <c r="AK71" s="11">
        <f>VLOOKUP(AK$1,Index!$B$8:$E$47,2,0)*$D71</f>
        <v>381640.73684210464</v>
      </c>
      <c r="AL71" s="11">
        <f>VLOOKUP(AL$1,Index!$B$8:$E$47,2,0)*$D71</f>
        <v>339236.21052631398</v>
      </c>
      <c r="AM71" s="11">
        <f>VLOOKUP(AM$1,Index!$B$8:$E$47,2,0)*$D71</f>
        <v>296831.68421052332</v>
      </c>
      <c r="AN71" s="11">
        <f>VLOOKUP(AN$1,Index!$B$8:$E$47,2,0)*$D71</f>
        <v>254427.15789474407</v>
      </c>
      <c r="AO71" s="11">
        <f>VLOOKUP(AO$1,Index!$B$8:$E$47,2,0)*$D71</f>
        <v>212022.63157895338</v>
      </c>
      <c r="AP71" s="11">
        <f>VLOOKUP(AP$1,Index!$B$8:$E$47,2,0)*$D71</f>
        <v>169618.10526316272</v>
      </c>
      <c r="AQ71" s="11">
        <f>VLOOKUP(AQ$1,Index!$B$8:$E$47,2,0)*$D71</f>
        <v>127213.57894737204</v>
      </c>
      <c r="AR71" s="11">
        <f>VLOOKUP(AR$1,Index!$B$8:$E$47,2,0)*$D71</f>
        <v>84809.052631581362</v>
      </c>
      <c r="AS71" s="11">
        <f>VLOOKUP(AS$1,Index!$B$8:$E$47,2,0)*$D71</f>
        <v>42404.526315790681</v>
      </c>
      <c r="AT71" s="11">
        <f>VLOOKUP(AT$1,Index!$B$8:$E$47,2,0)*$D71</f>
        <v>0</v>
      </c>
    </row>
    <row r="72" spans="1:46" x14ac:dyDescent="0.3">
      <c r="A72" t="s">
        <v>69</v>
      </c>
      <c r="B72" t="s">
        <v>30</v>
      </c>
      <c r="C72" t="str">
        <f t="shared" si="0"/>
        <v>Ferrypaxonly2000-+</v>
      </c>
      <c r="D72" s="7">
        <v>2204768.4</v>
      </c>
      <c r="E72" s="7">
        <v>1798626.9</v>
      </c>
      <c r="F72" s="7" t="s">
        <v>3</v>
      </c>
      <c r="G72" s="7" t="s">
        <v>6</v>
      </c>
      <c r="H72">
        <f>VLOOKUP(H$1,Index!$B$8:$E$47,2,0)*$D72</f>
        <v>2204768.4</v>
      </c>
      <c r="I72" s="11">
        <f>VLOOKUP(I$1,Index!$B$8:$E$47,2,0)*$D72</f>
        <v>2146748.1789473668</v>
      </c>
      <c r="J72" s="11">
        <f>VLOOKUP(J$1,Index!$B$8:$E$47,2,0)*$D72</f>
        <v>2088727.9578947334</v>
      </c>
      <c r="K72" s="11">
        <f>VLOOKUP(K$1,Index!$B$8:$E$47,2,0)*$D72</f>
        <v>2030707.7368421159</v>
      </c>
      <c r="L72" s="11">
        <f>VLOOKUP(L$1,Index!$B$8:$E$47,2,0)*$D72</f>
        <v>1972687.5157894827</v>
      </c>
      <c r="M72" s="11">
        <f>VLOOKUP(M$1,Index!$B$8:$E$47,2,0)*$D72</f>
        <v>1914667.2947368494</v>
      </c>
      <c r="N72" s="11">
        <f>VLOOKUP(N$1,Index!$B$8:$E$47,2,0)*$D72</f>
        <v>1856647.0736842162</v>
      </c>
      <c r="O72" s="11">
        <f>VLOOKUP(O$1,Index!$B$8:$E$47,2,0)*$D72</f>
        <v>1798626.8526315829</v>
      </c>
      <c r="P72" s="11">
        <f>VLOOKUP(P$1,Index!$B$8:$E$47,2,0)*$D72</f>
        <v>1740606.6315789497</v>
      </c>
      <c r="Q72" s="11">
        <f>VLOOKUP(Q$1,Index!$B$8:$E$47,2,0)*$D72</f>
        <v>1682586.4105263166</v>
      </c>
      <c r="R72" s="11">
        <f>VLOOKUP(R$1,Index!$B$8:$E$47,2,0)*$D72</f>
        <v>1624566.1894736832</v>
      </c>
      <c r="S72" s="11">
        <f>VLOOKUP(S$1,Index!$B$8:$E$47,2,0)*$D72</f>
        <v>1566545.9684210501</v>
      </c>
      <c r="T72" s="11">
        <f>VLOOKUP(T$1,Index!$B$8:$E$47,2,0)*$D72</f>
        <v>1508525.747368417</v>
      </c>
      <c r="U72" s="11">
        <f>VLOOKUP(U$1,Index!$B$8:$E$47,2,0)*$D72</f>
        <v>1450505.5263157992</v>
      </c>
      <c r="V72" s="11">
        <f>VLOOKUP(V$1,Index!$B$8:$E$47,2,0)*$D72</f>
        <v>1392485.3052631661</v>
      </c>
      <c r="W72" s="11">
        <f>VLOOKUP(W$1,Index!$B$8:$E$47,2,0)*$D72</f>
        <v>1334465.084210533</v>
      </c>
      <c r="X72" s="11">
        <f>VLOOKUP(X$1,Index!$B$8:$E$47,2,0)*$D72</f>
        <v>1276444.8631578996</v>
      </c>
      <c r="Y72" s="11">
        <f>VLOOKUP(Y$1,Index!$B$8:$E$47,2,0)*$D72</f>
        <v>1218424.6421052665</v>
      </c>
      <c r="Z72" s="11">
        <f>VLOOKUP(Z$1,Index!$B$8:$E$47,2,0)*$D72</f>
        <v>1160404.4210526331</v>
      </c>
      <c r="AA72" s="11">
        <f>VLOOKUP(AA$1,Index!$B$8:$E$47,2,0)*$D72</f>
        <v>1102384.2</v>
      </c>
      <c r="AB72" s="11">
        <f>VLOOKUP(AB$1,Index!$B$8:$E$47,2,0)*$D72</f>
        <v>1044363.9789473667</v>
      </c>
      <c r="AC72" s="11">
        <f>VLOOKUP(AC$1,Index!$B$8:$E$47,2,0)*$D72</f>
        <v>986343.75789473346</v>
      </c>
      <c r="AD72" s="11">
        <f>VLOOKUP(AD$1,Index!$B$8:$E$47,2,0)*$D72</f>
        <v>928323.53684211592</v>
      </c>
      <c r="AE72" s="11">
        <f>VLOOKUP(AE$1,Index!$B$8:$E$47,2,0)*$D72</f>
        <v>870303.31578948267</v>
      </c>
      <c r="AF72" s="11">
        <f>VLOOKUP(AF$1,Index!$B$8:$E$47,2,0)*$D72</f>
        <v>812283.09473684954</v>
      </c>
      <c r="AG72" s="11">
        <f>VLOOKUP(AG$1,Index!$B$8:$E$47,2,0)*$D72</f>
        <v>754262.87368421629</v>
      </c>
      <c r="AH72" s="11">
        <f>VLOOKUP(AH$1,Index!$B$8:$E$47,2,0)*$D72</f>
        <v>696242.65263158304</v>
      </c>
      <c r="AI72" s="11">
        <f>VLOOKUP(AI$1,Index!$B$8:$E$47,2,0)*$D72</f>
        <v>638222.43157894979</v>
      </c>
      <c r="AJ72" s="11">
        <f>VLOOKUP(AJ$1,Index!$B$8:$E$47,2,0)*$D72</f>
        <v>580202.21052631654</v>
      </c>
      <c r="AK72" s="11">
        <f>VLOOKUP(AK$1,Index!$B$8:$E$47,2,0)*$D72</f>
        <v>522181.98947368335</v>
      </c>
      <c r="AL72" s="11">
        <f>VLOOKUP(AL$1,Index!$B$8:$E$47,2,0)*$D72</f>
        <v>464161.76842105016</v>
      </c>
      <c r="AM72" s="11">
        <f>VLOOKUP(AM$1,Index!$B$8:$E$47,2,0)*$D72</f>
        <v>406141.54736841691</v>
      </c>
      <c r="AN72" s="11">
        <f>VLOOKUP(AN$1,Index!$B$8:$E$47,2,0)*$D72</f>
        <v>348121.32631579938</v>
      </c>
      <c r="AO72" s="11">
        <f>VLOOKUP(AO$1,Index!$B$8:$E$47,2,0)*$D72</f>
        <v>290101.10526316613</v>
      </c>
      <c r="AP72" s="11">
        <f>VLOOKUP(AP$1,Index!$B$8:$E$47,2,0)*$D72</f>
        <v>232080.88421053291</v>
      </c>
      <c r="AQ72" s="11">
        <f>VLOOKUP(AQ$1,Index!$B$8:$E$47,2,0)*$D72</f>
        <v>174060.66315789969</v>
      </c>
      <c r="AR72" s="11">
        <f>VLOOKUP(AR$1,Index!$B$8:$E$47,2,0)*$D72</f>
        <v>116040.44210526645</v>
      </c>
      <c r="AS72" s="11">
        <f>VLOOKUP(AS$1,Index!$B$8:$E$47,2,0)*$D72</f>
        <v>58020.221052633227</v>
      </c>
      <c r="AT72" s="11">
        <f>VLOOKUP(AT$1,Index!$B$8:$E$47,2,0)*$D72</f>
        <v>0</v>
      </c>
    </row>
    <row r="73" spans="1:46" x14ac:dyDescent="0.3">
      <c r="A73" t="s">
        <v>70</v>
      </c>
      <c r="B73" t="s">
        <v>29</v>
      </c>
      <c r="C73" t="str">
        <f t="shared" si="0"/>
        <v>Cruise0-1999</v>
      </c>
      <c r="D73" s="7">
        <v>2589577.6</v>
      </c>
      <c r="E73" s="7">
        <v>2112550.2000000002</v>
      </c>
      <c r="F73" s="7" t="s">
        <v>3</v>
      </c>
      <c r="G73" s="7" t="s">
        <v>6</v>
      </c>
      <c r="H73">
        <f>VLOOKUP(H$1,Index!$B$8:$E$47,2,0)*$D73</f>
        <v>2589577.6</v>
      </c>
      <c r="I73" s="11">
        <f>VLOOKUP(I$1,Index!$B$8:$E$47,2,0)*$D73</f>
        <v>2521430.8210526295</v>
      </c>
      <c r="J73" s="11">
        <f>VLOOKUP(J$1,Index!$B$8:$E$47,2,0)*$D73</f>
        <v>2453284.0421052594</v>
      </c>
      <c r="K73" s="11">
        <f>VLOOKUP(K$1,Index!$B$8:$E$47,2,0)*$D73</f>
        <v>2385137.2631579074</v>
      </c>
      <c r="L73" s="11">
        <f>VLOOKUP(L$1,Index!$B$8:$E$47,2,0)*$D73</f>
        <v>2316990.4842105373</v>
      </c>
      <c r="M73" s="11">
        <f>VLOOKUP(M$1,Index!$B$8:$E$47,2,0)*$D73</f>
        <v>2248843.7052631667</v>
      </c>
      <c r="N73" s="11">
        <f>VLOOKUP(N$1,Index!$B$8:$E$47,2,0)*$D73</f>
        <v>2180696.9263157966</v>
      </c>
      <c r="O73" s="11">
        <f>VLOOKUP(O$1,Index!$B$8:$E$47,2,0)*$D73</f>
        <v>2112550.147368426</v>
      </c>
      <c r="P73" s="11">
        <f>VLOOKUP(P$1,Index!$B$8:$E$47,2,0)*$D73</f>
        <v>2044403.3684210556</v>
      </c>
      <c r="Q73" s="11">
        <f>VLOOKUP(Q$1,Index!$B$8:$E$47,2,0)*$D73</f>
        <v>1976256.5894736852</v>
      </c>
      <c r="R73" s="11">
        <f>VLOOKUP(R$1,Index!$B$8:$E$47,2,0)*$D73</f>
        <v>1908109.8105263149</v>
      </c>
      <c r="S73" s="11">
        <f>VLOOKUP(S$1,Index!$B$8:$E$47,2,0)*$D73</f>
        <v>1839963.0315789445</v>
      </c>
      <c r="T73" s="11">
        <f>VLOOKUP(T$1,Index!$B$8:$E$47,2,0)*$D73</f>
        <v>1771816.2526315742</v>
      </c>
      <c r="U73" s="11">
        <f>VLOOKUP(U$1,Index!$B$8:$E$47,2,0)*$D73</f>
        <v>1703669.4736842222</v>
      </c>
      <c r="V73" s="11">
        <f>VLOOKUP(V$1,Index!$B$8:$E$47,2,0)*$D73</f>
        <v>1635522.6947368518</v>
      </c>
      <c r="W73" s="11">
        <f>VLOOKUP(W$1,Index!$B$8:$E$47,2,0)*$D73</f>
        <v>1567375.9157894815</v>
      </c>
      <c r="X73" s="11">
        <f>VLOOKUP(X$1,Index!$B$8:$E$47,2,0)*$D73</f>
        <v>1499229.1368421111</v>
      </c>
      <c r="Y73" s="11">
        <f>VLOOKUP(Y$1,Index!$B$8:$E$47,2,0)*$D73</f>
        <v>1431082.3578947408</v>
      </c>
      <c r="Z73" s="11">
        <f>VLOOKUP(Z$1,Index!$B$8:$E$47,2,0)*$D73</f>
        <v>1362935.5789473704</v>
      </c>
      <c r="AA73" s="11">
        <f>VLOOKUP(AA$1,Index!$B$8:$E$47,2,0)*$D73</f>
        <v>1294788.8</v>
      </c>
      <c r="AB73" s="11">
        <f>VLOOKUP(AB$1,Index!$B$8:$E$47,2,0)*$D73</f>
        <v>1226642.0210526297</v>
      </c>
      <c r="AC73" s="11">
        <f>VLOOKUP(AC$1,Index!$B$8:$E$47,2,0)*$D73</f>
        <v>1158495.2421052593</v>
      </c>
      <c r="AD73" s="11">
        <f>VLOOKUP(AD$1,Index!$B$8:$E$47,2,0)*$D73</f>
        <v>1090348.4631579074</v>
      </c>
      <c r="AE73" s="11">
        <f>VLOOKUP(AE$1,Index!$B$8:$E$47,2,0)*$D73</f>
        <v>1022201.684210537</v>
      </c>
      <c r="AF73" s="11">
        <f>VLOOKUP(AF$1,Index!$B$8:$E$47,2,0)*$D73</f>
        <v>954054.90526316664</v>
      </c>
      <c r="AG73" s="11">
        <f>VLOOKUP(AG$1,Index!$B$8:$E$47,2,0)*$D73</f>
        <v>885908.12631579628</v>
      </c>
      <c r="AH73" s="11">
        <f>VLOOKUP(AH$1,Index!$B$8:$E$47,2,0)*$D73</f>
        <v>817761.34736842592</v>
      </c>
      <c r="AI73" s="11">
        <f>VLOOKUP(AI$1,Index!$B$8:$E$47,2,0)*$D73</f>
        <v>749614.56842105556</v>
      </c>
      <c r="AJ73" s="11">
        <f>VLOOKUP(AJ$1,Index!$B$8:$E$47,2,0)*$D73</f>
        <v>681467.7894736852</v>
      </c>
      <c r="AK73" s="11">
        <f>VLOOKUP(AK$1,Index!$B$8:$E$47,2,0)*$D73</f>
        <v>613321.01052631484</v>
      </c>
      <c r="AL73" s="11">
        <f>VLOOKUP(AL$1,Index!$B$8:$E$47,2,0)*$D73</f>
        <v>545174.23157894448</v>
      </c>
      <c r="AM73" s="11">
        <f>VLOOKUP(AM$1,Index!$B$8:$E$47,2,0)*$D73</f>
        <v>477027.45263157412</v>
      </c>
      <c r="AN73" s="11">
        <f>VLOOKUP(AN$1,Index!$B$8:$E$47,2,0)*$D73</f>
        <v>408880.67368422216</v>
      </c>
      <c r="AO73" s="11">
        <f>VLOOKUP(AO$1,Index!$B$8:$E$47,2,0)*$D73</f>
        <v>340733.8947368518</v>
      </c>
      <c r="AP73" s="11">
        <f>VLOOKUP(AP$1,Index!$B$8:$E$47,2,0)*$D73</f>
        <v>272587.11578948144</v>
      </c>
      <c r="AQ73" s="11">
        <f>VLOOKUP(AQ$1,Index!$B$8:$E$47,2,0)*$D73</f>
        <v>204440.33684211108</v>
      </c>
      <c r="AR73" s="11">
        <f>VLOOKUP(AR$1,Index!$B$8:$E$47,2,0)*$D73</f>
        <v>136293.55789474072</v>
      </c>
      <c r="AS73" s="11">
        <f>VLOOKUP(AS$1,Index!$B$8:$E$47,2,0)*$D73</f>
        <v>68146.77894737036</v>
      </c>
      <c r="AT73" s="11">
        <f>VLOOKUP(AT$1,Index!$B$8:$E$47,2,0)*$D73</f>
        <v>0</v>
      </c>
    </row>
    <row r="74" spans="1:46" x14ac:dyDescent="0.3">
      <c r="A74" t="s">
        <v>70</v>
      </c>
      <c r="B74" t="s">
        <v>32</v>
      </c>
      <c r="C74" t="str">
        <f t="shared" si="0"/>
        <v>Cruise2000-9999</v>
      </c>
      <c r="D74" s="7">
        <v>1629745.6</v>
      </c>
      <c r="E74" s="7">
        <v>1329529.3</v>
      </c>
      <c r="F74" s="7" t="s">
        <v>3</v>
      </c>
      <c r="G74" s="7" t="s">
        <v>6</v>
      </c>
      <c r="H74">
        <f>VLOOKUP(H$1,Index!$B$8:$E$47,2,0)*$D74</f>
        <v>1629745.6</v>
      </c>
      <c r="I74" s="11">
        <f>VLOOKUP(I$1,Index!$B$8:$E$47,2,0)*$D74</f>
        <v>1586857.5578947358</v>
      </c>
      <c r="J74" s="11">
        <f>VLOOKUP(J$1,Index!$B$8:$E$47,2,0)*$D74</f>
        <v>1543969.5157894713</v>
      </c>
      <c r="K74" s="11">
        <f>VLOOKUP(K$1,Index!$B$8:$E$47,2,0)*$D74</f>
        <v>1501081.4736842185</v>
      </c>
      <c r="L74" s="11">
        <f>VLOOKUP(L$1,Index!$B$8:$E$47,2,0)*$D74</f>
        <v>1458193.4315789542</v>
      </c>
      <c r="M74" s="11">
        <f>VLOOKUP(M$1,Index!$B$8:$E$47,2,0)*$D74</f>
        <v>1415305.3894736897</v>
      </c>
      <c r="N74" s="11">
        <f>VLOOKUP(N$1,Index!$B$8:$E$47,2,0)*$D74</f>
        <v>1372417.3473684255</v>
      </c>
      <c r="O74" s="11">
        <f>VLOOKUP(O$1,Index!$B$8:$E$47,2,0)*$D74</f>
        <v>1329529.305263161</v>
      </c>
      <c r="P74" s="11">
        <f>VLOOKUP(P$1,Index!$B$8:$E$47,2,0)*$D74</f>
        <v>1286641.2631578967</v>
      </c>
      <c r="Q74" s="11">
        <f>VLOOKUP(Q$1,Index!$B$8:$E$47,2,0)*$D74</f>
        <v>1243753.2210526322</v>
      </c>
      <c r="R74" s="11">
        <f>VLOOKUP(R$1,Index!$B$8:$E$47,2,0)*$D74</f>
        <v>1200865.1789473679</v>
      </c>
      <c r="S74" s="11">
        <f>VLOOKUP(S$1,Index!$B$8:$E$47,2,0)*$D74</f>
        <v>1157977.1368421034</v>
      </c>
      <c r="T74" s="11">
        <f>VLOOKUP(T$1,Index!$B$8:$E$47,2,0)*$D74</f>
        <v>1115089.0947368392</v>
      </c>
      <c r="U74" s="11">
        <f>VLOOKUP(U$1,Index!$B$8:$E$47,2,0)*$D74</f>
        <v>1072201.0526315863</v>
      </c>
      <c r="V74" s="11">
        <f>VLOOKUP(V$1,Index!$B$8:$E$47,2,0)*$D74</f>
        <v>1029313.0105263219</v>
      </c>
      <c r="W74" s="11">
        <f>VLOOKUP(W$1,Index!$B$8:$E$47,2,0)*$D74</f>
        <v>986424.96842105757</v>
      </c>
      <c r="X74" s="11">
        <f>VLOOKUP(X$1,Index!$B$8:$E$47,2,0)*$D74</f>
        <v>943536.92631579319</v>
      </c>
      <c r="Y74" s="11">
        <f>VLOOKUP(Y$1,Index!$B$8:$E$47,2,0)*$D74</f>
        <v>900648.88421052881</v>
      </c>
      <c r="Z74" s="11">
        <f>VLOOKUP(Z$1,Index!$B$8:$E$47,2,0)*$D74</f>
        <v>857760.84210526443</v>
      </c>
      <c r="AA74" s="11">
        <f>VLOOKUP(AA$1,Index!$B$8:$E$47,2,0)*$D74</f>
        <v>814872.8</v>
      </c>
      <c r="AB74" s="11">
        <f>VLOOKUP(AB$1,Index!$B$8:$E$47,2,0)*$D74</f>
        <v>771984.75789473567</v>
      </c>
      <c r="AC74" s="11">
        <f>VLOOKUP(AC$1,Index!$B$8:$E$47,2,0)*$D74</f>
        <v>729096.71578947129</v>
      </c>
      <c r="AD74" s="11">
        <f>VLOOKUP(AD$1,Index!$B$8:$E$47,2,0)*$D74</f>
        <v>686208.67368421843</v>
      </c>
      <c r="AE74" s="11">
        <f>VLOOKUP(AE$1,Index!$B$8:$E$47,2,0)*$D74</f>
        <v>643320.63157895405</v>
      </c>
      <c r="AF74" s="11">
        <f>VLOOKUP(AF$1,Index!$B$8:$E$47,2,0)*$D74</f>
        <v>600432.58947368967</v>
      </c>
      <c r="AG74" s="11">
        <f>VLOOKUP(AG$1,Index!$B$8:$E$47,2,0)*$D74</f>
        <v>557544.54736842529</v>
      </c>
      <c r="AH74" s="11">
        <f>VLOOKUP(AH$1,Index!$B$8:$E$47,2,0)*$D74</f>
        <v>514656.50526316097</v>
      </c>
      <c r="AI74" s="11">
        <f>VLOOKUP(AI$1,Index!$B$8:$E$47,2,0)*$D74</f>
        <v>471768.46315789659</v>
      </c>
      <c r="AJ74" s="11">
        <f>VLOOKUP(AJ$1,Index!$B$8:$E$47,2,0)*$D74</f>
        <v>428880.42105263221</v>
      </c>
      <c r="AK74" s="11">
        <f>VLOOKUP(AK$1,Index!$B$8:$E$47,2,0)*$D74</f>
        <v>385992.37894736783</v>
      </c>
      <c r="AL74" s="11">
        <f>VLOOKUP(AL$1,Index!$B$8:$E$47,2,0)*$D74</f>
        <v>343104.33684210345</v>
      </c>
      <c r="AM74" s="11">
        <f>VLOOKUP(AM$1,Index!$B$8:$E$47,2,0)*$D74</f>
        <v>300216.29473683907</v>
      </c>
      <c r="AN74" s="11">
        <f>VLOOKUP(AN$1,Index!$B$8:$E$47,2,0)*$D74</f>
        <v>257328.25263158628</v>
      </c>
      <c r="AO74" s="11">
        <f>VLOOKUP(AO$1,Index!$B$8:$E$47,2,0)*$D74</f>
        <v>214440.2105263219</v>
      </c>
      <c r="AP74" s="11">
        <f>VLOOKUP(AP$1,Index!$B$8:$E$47,2,0)*$D74</f>
        <v>171552.16842105752</v>
      </c>
      <c r="AQ74" s="11">
        <f>VLOOKUP(AQ$1,Index!$B$8:$E$47,2,0)*$D74</f>
        <v>128664.12631579314</v>
      </c>
      <c r="AR74" s="11">
        <f>VLOOKUP(AR$1,Index!$B$8:$E$47,2,0)*$D74</f>
        <v>85776.084210528759</v>
      </c>
      <c r="AS74" s="11">
        <f>VLOOKUP(AS$1,Index!$B$8:$E$47,2,0)*$D74</f>
        <v>42888.04210526438</v>
      </c>
      <c r="AT74" s="11">
        <f>VLOOKUP(AT$1,Index!$B$8:$E$47,2,0)*$D74</f>
        <v>0</v>
      </c>
    </row>
    <row r="75" spans="1:46" x14ac:dyDescent="0.3">
      <c r="A75" t="s">
        <v>70</v>
      </c>
      <c r="B75" t="s">
        <v>33</v>
      </c>
      <c r="C75" t="str">
        <f t="shared" si="0"/>
        <v>Cruise10000-59999</v>
      </c>
      <c r="D75" s="7">
        <v>1893748.6</v>
      </c>
      <c r="E75" s="7">
        <v>1544900.2</v>
      </c>
      <c r="F75" s="7" t="s">
        <v>3</v>
      </c>
      <c r="G75" s="7" t="s">
        <v>6</v>
      </c>
      <c r="H75">
        <f>VLOOKUP(H$1,Index!$B$8:$E$47,2,0)*$D75</f>
        <v>1893748.6</v>
      </c>
      <c r="I75" s="11">
        <f>VLOOKUP(I$1,Index!$B$8:$E$47,2,0)*$D75</f>
        <v>1843913.1105263145</v>
      </c>
      <c r="J75" s="11">
        <f>VLOOKUP(J$1,Index!$B$8:$E$47,2,0)*$D75</f>
        <v>1794077.6210526288</v>
      </c>
      <c r="K75" s="11">
        <f>VLOOKUP(K$1,Index!$B$8:$E$47,2,0)*$D75</f>
        <v>1744242.1315789567</v>
      </c>
      <c r="L75" s="11">
        <f>VLOOKUP(L$1,Index!$B$8:$E$47,2,0)*$D75</f>
        <v>1694406.6421052711</v>
      </c>
      <c r="M75" s="11">
        <f>VLOOKUP(M$1,Index!$B$8:$E$47,2,0)*$D75</f>
        <v>1644571.1526315855</v>
      </c>
      <c r="N75" s="11">
        <f>VLOOKUP(N$1,Index!$B$8:$E$47,2,0)*$D75</f>
        <v>1594735.6631578999</v>
      </c>
      <c r="O75" s="11">
        <f>VLOOKUP(O$1,Index!$B$8:$E$47,2,0)*$D75</f>
        <v>1544900.1736842142</v>
      </c>
      <c r="P75" s="11">
        <f>VLOOKUP(P$1,Index!$B$8:$E$47,2,0)*$D75</f>
        <v>1495064.6842105286</v>
      </c>
      <c r="Q75" s="11">
        <f>VLOOKUP(Q$1,Index!$B$8:$E$47,2,0)*$D75</f>
        <v>1445229.194736843</v>
      </c>
      <c r="R75" s="11">
        <f>VLOOKUP(R$1,Index!$B$8:$E$47,2,0)*$D75</f>
        <v>1395393.7052631571</v>
      </c>
      <c r="S75" s="11">
        <f>VLOOKUP(S$1,Index!$B$8:$E$47,2,0)*$D75</f>
        <v>1345558.2157894715</v>
      </c>
      <c r="T75" s="11">
        <f>VLOOKUP(T$1,Index!$B$8:$E$47,2,0)*$D75</f>
        <v>1295722.7263157859</v>
      </c>
      <c r="U75" s="11">
        <f>VLOOKUP(U$1,Index!$B$8:$E$47,2,0)*$D75</f>
        <v>1245887.2368421138</v>
      </c>
      <c r="V75" s="11">
        <f>VLOOKUP(V$1,Index!$B$8:$E$47,2,0)*$D75</f>
        <v>1196051.7473684282</v>
      </c>
      <c r="W75" s="11">
        <f>VLOOKUP(W$1,Index!$B$8:$E$47,2,0)*$D75</f>
        <v>1146216.2578947425</v>
      </c>
      <c r="X75" s="11">
        <f>VLOOKUP(X$1,Index!$B$8:$E$47,2,0)*$D75</f>
        <v>1096380.7684210569</v>
      </c>
      <c r="Y75" s="11">
        <f>VLOOKUP(Y$1,Index!$B$8:$E$47,2,0)*$D75</f>
        <v>1046545.2789473713</v>
      </c>
      <c r="Z75" s="11">
        <f>VLOOKUP(Z$1,Index!$B$8:$E$47,2,0)*$D75</f>
        <v>996709.78947368567</v>
      </c>
      <c r="AA75" s="11">
        <f>VLOOKUP(AA$1,Index!$B$8:$E$47,2,0)*$D75</f>
        <v>946874.3</v>
      </c>
      <c r="AB75" s="11">
        <f>VLOOKUP(AB$1,Index!$B$8:$E$47,2,0)*$D75</f>
        <v>897038.81052631442</v>
      </c>
      <c r="AC75" s="11">
        <f>VLOOKUP(AC$1,Index!$B$8:$E$47,2,0)*$D75</f>
        <v>847203.3210526288</v>
      </c>
      <c r="AD75" s="11">
        <f>VLOOKUP(AD$1,Index!$B$8:$E$47,2,0)*$D75</f>
        <v>797367.83157895657</v>
      </c>
      <c r="AE75" s="11">
        <f>VLOOKUP(AE$1,Index!$B$8:$E$47,2,0)*$D75</f>
        <v>747532.34210527095</v>
      </c>
      <c r="AF75" s="11">
        <f>VLOOKUP(AF$1,Index!$B$8:$E$47,2,0)*$D75</f>
        <v>697696.85263158532</v>
      </c>
      <c r="AG75" s="11">
        <f>VLOOKUP(AG$1,Index!$B$8:$E$47,2,0)*$D75</f>
        <v>647861.3631578997</v>
      </c>
      <c r="AH75" s="11">
        <f>VLOOKUP(AH$1,Index!$B$8:$E$47,2,0)*$D75</f>
        <v>598025.87368421408</v>
      </c>
      <c r="AI75" s="11">
        <f>VLOOKUP(AI$1,Index!$B$8:$E$47,2,0)*$D75</f>
        <v>548190.38421052846</v>
      </c>
      <c r="AJ75" s="11">
        <f>VLOOKUP(AJ$1,Index!$B$8:$E$47,2,0)*$D75</f>
        <v>498354.89473684283</v>
      </c>
      <c r="AK75" s="11">
        <f>VLOOKUP(AK$1,Index!$B$8:$E$47,2,0)*$D75</f>
        <v>448519.40526315721</v>
      </c>
      <c r="AL75" s="11">
        <f>VLOOKUP(AL$1,Index!$B$8:$E$47,2,0)*$D75</f>
        <v>398683.91578947159</v>
      </c>
      <c r="AM75" s="11">
        <f>VLOOKUP(AM$1,Index!$B$8:$E$47,2,0)*$D75</f>
        <v>348848.42631578597</v>
      </c>
      <c r="AN75" s="11">
        <f>VLOOKUP(AN$1,Index!$B$8:$E$47,2,0)*$D75</f>
        <v>299012.93684211379</v>
      </c>
      <c r="AO75" s="11">
        <f>VLOOKUP(AO$1,Index!$B$8:$E$47,2,0)*$D75</f>
        <v>249177.44736842814</v>
      </c>
      <c r="AP75" s="11">
        <f>VLOOKUP(AP$1,Index!$B$8:$E$47,2,0)*$D75</f>
        <v>199341.95789474252</v>
      </c>
      <c r="AQ75" s="11">
        <f>VLOOKUP(AQ$1,Index!$B$8:$E$47,2,0)*$D75</f>
        <v>149506.4684210569</v>
      </c>
      <c r="AR75" s="11">
        <f>VLOOKUP(AR$1,Index!$B$8:$E$47,2,0)*$D75</f>
        <v>99670.978947371259</v>
      </c>
      <c r="AS75" s="11">
        <f>VLOOKUP(AS$1,Index!$B$8:$E$47,2,0)*$D75</f>
        <v>49835.489473685629</v>
      </c>
      <c r="AT75" s="11">
        <f>VLOOKUP(AT$1,Index!$B$8:$E$47,2,0)*$D75</f>
        <v>0</v>
      </c>
    </row>
    <row r="76" spans="1:46" x14ac:dyDescent="0.3">
      <c r="A76" t="s">
        <v>70</v>
      </c>
      <c r="B76" t="s">
        <v>11</v>
      </c>
      <c r="C76" t="str">
        <f t="shared" si="0"/>
        <v>Cruise60000-99999</v>
      </c>
      <c r="D76" s="7">
        <v>2202243.9</v>
      </c>
      <c r="E76" s="7">
        <v>1796567.4</v>
      </c>
      <c r="F76" s="7" t="s">
        <v>3</v>
      </c>
      <c r="G76" s="7" t="s">
        <v>6</v>
      </c>
      <c r="H76">
        <f>VLOOKUP(H$1,Index!$B$8:$E$47,2,0)*$D76</f>
        <v>2202243.9</v>
      </c>
      <c r="I76" s="11">
        <f>VLOOKUP(I$1,Index!$B$8:$E$47,2,0)*$D76</f>
        <v>2144290.1131578931</v>
      </c>
      <c r="J76" s="11">
        <f>VLOOKUP(J$1,Index!$B$8:$E$47,2,0)*$D76</f>
        <v>2086336.326315786</v>
      </c>
      <c r="K76" s="11">
        <f>VLOOKUP(K$1,Index!$B$8:$E$47,2,0)*$D76</f>
        <v>2028382.5394736947</v>
      </c>
      <c r="L76" s="11">
        <f>VLOOKUP(L$1,Index!$B$8:$E$47,2,0)*$D76</f>
        <v>1970428.7526315879</v>
      </c>
      <c r="M76" s="11">
        <f>VLOOKUP(M$1,Index!$B$8:$E$47,2,0)*$D76</f>
        <v>1912474.9657894811</v>
      </c>
      <c r="N76" s="11">
        <f>VLOOKUP(N$1,Index!$B$8:$E$47,2,0)*$D76</f>
        <v>1854521.178947374</v>
      </c>
      <c r="O76" s="11">
        <f>VLOOKUP(O$1,Index!$B$8:$E$47,2,0)*$D76</f>
        <v>1796567.3921052672</v>
      </c>
      <c r="P76" s="11">
        <f>VLOOKUP(P$1,Index!$B$8:$E$47,2,0)*$D76</f>
        <v>1738613.6052631603</v>
      </c>
      <c r="Q76" s="11">
        <f>VLOOKUP(Q$1,Index!$B$8:$E$47,2,0)*$D76</f>
        <v>1680659.8184210535</v>
      </c>
      <c r="R76" s="11">
        <f>VLOOKUP(R$1,Index!$B$8:$E$47,2,0)*$D76</f>
        <v>1622706.0315789464</v>
      </c>
      <c r="S76" s="11">
        <f>VLOOKUP(S$1,Index!$B$8:$E$47,2,0)*$D76</f>
        <v>1564752.2447368396</v>
      </c>
      <c r="T76" s="11">
        <f>VLOOKUP(T$1,Index!$B$8:$E$47,2,0)*$D76</f>
        <v>1506798.4578947327</v>
      </c>
      <c r="U76" s="11">
        <f>VLOOKUP(U$1,Index!$B$8:$E$47,2,0)*$D76</f>
        <v>1448844.6710526415</v>
      </c>
      <c r="V76" s="11">
        <f>VLOOKUP(V$1,Index!$B$8:$E$47,2,0)*$D76</f>
        <v>1390890.8842105344</v>
      </c>
      <c r="W76" s="11">
        <f>VLOOKUP(W$1,Index!$B$8:$E$47,2,0)*$D76</f>
        <v>1332937.0973684276</v>
      </c>
      <c r="X76" s="11">
        <f>VLOOKUP(X$1,Index!$B$8:$E$47,2,0)*$D76</f>
        <v>1274983.3105263207</v>
      </c>
      <c r="Y76" s="11">
        <f>VLOOKUP(Y$1,Index!$B$8:$E$47,2,0)*$D76</f>
        <v>1217029.5236842139</v>
      </c>
      <c r="Z76" s="11">
        <f>VLOOKUP(Z$1,Index!$B$8:$E$47,2,0)*$D76</f>
        <v>1159075.7368421068</v>
      </c>
      <c r="AA76" s="11">
        <f>VLOOKUP(AA$1,Index!$B$8:$E$47,2,0)*$D76</f>
        <v>1101121.95</v>
      </c>
      <c r="AB76" s="11">
        <f>VLOOKUP(AB$1,Index!$B$8:$E$47,2,0)*$D76</f>
        <v>1043168.163157893</v>
      </c>
      <c r="AC76" s="11">
        <f>VLOOKUP(AC$1,Index!$B$8:$E$47,2,0)*$D76</f>
        <v>985214.37631578615</v>
      </c>
      <c r="AD76" s="11">
        <f>VLOOKUP(AD$1,Index!$B$8:$E$47,2,0)*$D76</f>
        <v>927260.58947369491</v>
      </c>
      <c r="AE76" s="11">
        <f>VLOOKUP(AE$1,Index!$B$8:$E$47,2,0)*$D76</f>
        <v>869306.80263158795</v>
      </c>
      <c r="AF76" s="11">
        <f>VLOOKUP(AF$1,Index!$B$8:$E$47,2,0)*$D76</f>
        <v>811353.01578948111</v>
      </c>
      <c r="AG76" s="11">
        <f>VLOOKUP(AG$1,Index!$B$8:$E$47,2,0)*$D76</f>
        <v>753399.22894737415</v>
      </c>
      <c r="AH76" s="11">
        <f>VLOOKUP(AH$1,Index!$B$8:$E$47,2,0)*$D76</f>
        <v>695445.4421052672</v>
      </c>
      <c r="AI76" s="11">
        <f>VLOOKUP(AI$1,Index!$B$8:$E$47,2,0)*$D76</f>
        <v>637491.65526316036</v>
      </c>
      <c r="AJ76" s="11">
        <f>VLOOKUP(AJ$1,Index!$B$8:$E$47,2,0)*$D76</f>
        <v>579537.8684210534</v>
      </c>
      <c r="AK76" s="11">
        <f>VLOOKUP(AK$1,Index!$B$8:$E$47,2,0)*$D76</f>
        <v>521584.0815789465</v>
      </c>
      <c r="AL76" s="11">
        <f>VLOOKUP(AL$1,Index!$B$8:$E$47,2,0)*$D76</f>
        <v>463630.2947368396</v>
      </c>
      <c r="AM76" s="11">
        <f>VLOOKUP(AM$1,Index!$B$8:$E$47,2,0)*$D76</f>
        <v>405676.5078947327</v>
      </c>
      <c r="AN76" s="11">
        <f>VLOOKUP(AN$1,Index!$B$8:$E$47,2,0)*$D76</f>
        <v>347722.72105264146</v>
      </c>
      <c r="AO76" s="11">
        <f>VLOOKUP(AO$1,Index!$B$8:$E$47,2,0)*$D76</f>
        <v>289768.93421053456</v>
      </c>
      <c r="AP76" s="11">
        <f>VLOOKUP(AP$1,Index!$B$8:$E$47,2,0)*$D76</f>
        <v>231815.14736842763</v>
      </c>
      <c r="AQ76" s="11">
        <f>VLOOKUP(AQ$1,Index!$B$8:$E$47,2,0)*$D76</f>
        <v>173861.36052632073</v>
      </c>
      <c r="AR76" s="11">
        <f>VLOOKUP(AR$1,Index!$B$8:$E$47,2,0)*$D76</f>
        <v>115907.57368421381</v>
      </c>
      <c r="AS76" s="11">
        <f>VLOOKUP(AS$1,Index!$B$8:$E$47,2,0)*$D76</f>
        <v>57953.786842106907</v>
      </c>
      <c r="AT76" s="11">
        <f>VLOOKUP(AT$1,Index!$B$8:$E$47,2,0)*$D76</f>
        <v>0</v>
      </c>
    </row>
    <row r="77" spans="1:46" x14ac:dyDescent="0.3">
      <c r="A77" t="s">
        <v>70</v>
      </c>
      <c r="B77" t="s">
        <v>34</v>
      </c>
      <c r="C77" t="str">
        <f t="shared" si="0"/>
        <v>Cruise100000-+</v>
      </c>
      <c r="D77" s="7">
        <v>1693881.6</v>
      </c>
      <c r="E77" s="7">
        <v>1381850.8</v>
      </c>
      <c r="F77" s="7" t="s">
        <v>3</v>
      </c>
      <c r="G77" s="7" t="s">
        <v>6</v>
      </c>
      <c r="H77">
        <f>VLOOKUP(H$1,Index!$B$8:$E$47,2,0)*$D77</f>
        <v>1693881.6</v>
      </c>
      <c r="I77" s="11">
        <f>VLOOKUP(I$1,Index!$B$8:$E$47,2,0)*$D77</f>
        <v>1649305.7684210516</v>
      </c>
      <c r="J77" s="11">
        <f>VLOOKUP(J$1,Index!$B$8:$E$47,2,0)*$D77</f>
        <v>1604729.9368421028</v>
      </c>
      <c r="K77" s="11">
        <f>VLOOKUP(K$1,Index!$B$8:$E$47,2,0)*$D77</f>
        <v>1560154.1052631661</v>
      </c>
      <c r="L77" s="11">
        <f>VLOOKUP(L$1,Index!$B$8:$E$47,2,0)*$D77</f>
        <v>1515578.2736842176</v>
      </c>
      <c r="M77" s="11">
        <f>VLOOKUP(M$1,Index!$B$8:$E$47,2,0)*$D77</f>
        <v>1471002.4421052688</v>
      </c>
      <c r="N77" s="11">
        <f>VLOOKUP(N$1,Index!$B$8:$E$47,2,0)*$D77</f>
        <v>1426426.6105263203</v>
      </c>
      <c r="O77" s="11">
        <f>VLOOKUP(O$1,Index!$B$8:$E$47,2,0)*$D77</f>
        <v>1381850.7789473718</v>
      </c>
      <c r="P77" s="11">
        <f>VLOOKUP(P$1,Index!$B$8:$E$47,2,0)*$D77</f>
        <v>1337274.947368423</v>
      </c>
      <c r="Q77" s="11">
        <f>VLOOKUP(Q$1,Index!$B$8:$E$47,2,0)*$D77</f>
        <v>1292699.1157894745</v>
      </c>
      <c r="R77" s="11">
        <f>VLOOKUP(R$1,Index!$B$8:$E$47,2,0)*$D77</f>
        <v>1248123.2842105257</v>
      </c>
      <c r="S77" s="11">
        <f>VLOOKUP(S$1,Index!$B$8:$E$47,2,0)*$D77</f>
        <v>1203547.4526315772</v>
      </c>
      <c r="T77" s="11">
        <f>VLOOKUP(T$1,Index!$B$8:$E$47,2,0)*$D77</f>
        <v>1158971.6210526284</v>
      </c>
      <c r="U77" s="11">
        <f>VLOOKUP(U$1,Index!$B$8:$E$47,2,0)*$D77</f>
        <v>1114395.789473692</v>
      </c>
      <c r="V77" s="11">
        <f>VLOOKUP(V$1,Index!$B$8:$E$47,2,0)*$D77</f>
        <v>1069819.9578947432</v>
      </c>
      <c r="W77" s="11">
        <f>VLOOKUP(W$1,Index!$B$8:$E$47,2,0)*$D77</f>
        <v>1025244.1263157947</v>
      </c>
      <c r="X77" s="11">
        <f>VLOOKUP(X$1,Index!$B$8:$E$47,2,0)*$D77</f>
        <v>980668.294736846</v>
      </c>
      <c r="Y77" s="11">
        <f>VLOOKUP(Y$1,Index!$B$8:$E$47,2,0)*$D77</f>
        <v>936092.46315789735</v>
      </c>
      <c r="Z77" s="11">
        <f>VLOOKUP(Z$1,Index!$B$8:$E$47,2,0)*$D77</f>
        <v>891516.6315789487</v>
      </c>
      <c r="AA77" s="11">
        <f>VLOOKUP(AA$1,Index!$B$8:$E$47,2,0)*$D77</f>
        <v>846940.8</v>
      </c>
      <c r="AB77" s="11">
        <f>VLOOKUP(AB$1,Index!$B$8:$E$47,2,0)*$D77</f>
        <v>802364.9684210514</v>
      </c>
      <c r="AC77" s="11">
        <f>VLOOKUP(AC$1,Index!$B$8:$E$47,2,0)*$D77</f>
        <v>757789.13684210274</v>
      </c>
      <c r="AD77" s="11">
        <f>VLOOKUP(AD$1,Index!$B$8:$E$47,2,0)*$D77</f>
        <v>713213.3052631662</v>
      </c>
      <c r="AE77" s="11">
        <f>VLOOKUP(AE$1,Index!$B$8:$E$47,2,0)*$D77</f>
        <v>668637.47368421755</v>
      </c>
      <c r="AF77" s="11">
        <f>VLOOKUP(AF$1,Index!$B$8:$E$47,2,0)*$D77</f>
        <v>624061.6421052689</v>
      </c>
      <c r="AG77" s="11">
        <f>VLOOKUP(AG$1,Index!$B$8:$E$47,2,0)*$D77</f>
        <v>579485.81052632025</v>
      </c>
      <c r="AH77" s="11">
        <f>VLOOKUP(AH$1,Index!$B$8:$E$47,2,0)*$D77</f>
        <v>534909.97894737159</v>
      </c>
      <c r="AI77" s="11">
        <f>VLOOKUP(AI$1,Index!$B$8:$E$47,2,0)*$D77</f>
        <v>490334.147368423</v>
      </c>
      <c r="AJ77" s="11">
        <f>VLOOKUP(AJ$1,Index!$B$8:$E$47,2,0)*$D77</f>
        <v>445758.31578947435</v>
      </c>
      <c r="AK77" s="11">
        <f>VLOOKUP(AK$1,Index!$B$8:$E$47,2,0)*$D77</f>
        <v>401182.4842105257</v>
      </c>
      <c r="AL77" s="11">
        <f>VLOOKUP(AL$1,Index!$B$8:$E$47,2,0)*$D77</f>
        <v>356606.65263157705</v>
      </c>
      <c r="AM77" s="11">
        <f>VLOOKUP(AM$1,Index!$B$8:$E$47,2,0)*$D77</f>
        <v>312030.82105262845</v>
      </c>
      <c r="AN77" s="11">
        <f>VLOOKUP(AN$1,Index!$B$8:$E$47,2,0)*$D77</f>
        <v>267454.98947369185</v>
      </c>
      <c r="AO77" s="11">
        <f>VLOOKUP(AO$1,Index!$B$8:$E$47,2,0)*$D77</f>
        <v>222879.1578947432</v>
      </c>
      <c r="AP77" s="11">
        <f>VLOOKUP(AP$1,Index!$B$8:$E$47,2,0)*$D77</f>
        <v>178303.32631579455</v>
      </c>
      <c r="AQ77" s="11">
        <f>VLOOKUP(AQ$1,Index!$B$8:$E$47,2,0)*$D77</f>
        <v>133727.49473684593</v>
      </c>
      <c r="AR77" s="11">
        <f>VLOOKUP(AR$1,Index!$B$8:$E$47,2,0)*$D77</f>
        <v>89151.663157897274</v>
      </c>
      <c r="AS77" s="11">
        <f>VLOOKUP(AS$1,Index!$B$8:$E$47,2,0)*$D77</f>
        <v>44575.831578948637</v>
      </c>
      <c r="AT77" s="11">
        <f>VLOOKUP(AT$1,Index!$B$8:$E$47,2,0)*$D77</f>
        <v>0</v>
      </c>
    </row>
    <row r="78" spans="1:46" x14ac:dyDescent="0.3">
      <c r="A78" t="s">
        <v>71</v>
      </c>
      <c r="B78" t="s">
        <v>29</v>
      </c>
      <c r="C78" t="str">
        <f t="shared" si="0"/>
        <v>FerryRoPax0-1999</v>
      </c>
      <c r="D78" s="7">
        <v>1041356.9</v>
      </c>
      <c r="E78" s="7">
        <v>849528</v>
      </c>
      <c r="F78" s="7" t="s">
        <v>3</v>
      </c>
      <c r="G78" s="7" t="s">
        <v>6</v>
      </c>
      <c r="H78">
        <f>VLOOKUP(H$1,Index!$B$8:$E$47,2,0)*$D78</f>
        <v>1041356.9</v>
      </c>
      <c r="I78" s="11">
        <f>VLOOKUP(I$1,Index!$B$8:$E$47,2,0)*$D78</f>
        <v>1013952.7710526309</v>
      </c>
      <c r="J78" s="11">
        <f>VLOOKUP(J$1,Index!$B$8:$E$47,2,0)*$D78</f>
        <v>986548.64210526168</v>
      </c>
      <c r="K78" s="11">
        <f>VLOOKUP(K$1,Index!$B$8:$E$47,2,0)*$D78</f>
        <v>959144.51315789984</v>
      </c>
      <c r="L78" s="11">
        <f>VLOOKUP(L$1,Index!$B$8:$E$47,2,0)*$D78</f>
        <v>931740.38421053067</v>
      </c>
      <c r="M78" s="11">
        <f>VLOOKUP(M$1,Index!$B$8:$E$47,2,0)*$D78</f>
        <v>904336.25526316138</v>
      </c>
      <c r="N78" s="11">
        <f>VLOOKUP(N$1,Index!$B$8:$E$47,2,0)*$D78</f>
        <v>876932.12631579221</v>
      </c>
      <c r="O78" s="11">
        <f>VLOOKUP(O$1,Index!$B$8:$E$47,2,0)*$D78</f>
        <v>849527.99736842304</v>
      </c>
      <c r="P78" s="11">
        <f>VLOOKUP(P$1,Index!$B$8:$E$47,2,0)*$D78</f>
        <v>822123.86842105386</v>
      </c>
      <c r="Q78" s="11">
        <f>VLOOKUP(Q$1,Index!$B$8:$E$47,2,0)*$D78</f>
        <v>794719.73947368457</v>
      </c>
      <c r="R78" s="11">
        <f>VLOOKUP(R$1,Index!$B$8:$E$47,2,0)*$D78</f>
        <v>767315.6105263154</v>
      </c>
      <c r="S78" s="11">
        <f>VLOOKUP(S$1,Index!$B$8:$E$47,2,0)*$D78</f>
        <v>739911.48157894623</v>
      </c>
      <c r="T78" s="11">
        <f>VLOOKUP(T$1,Index!$B$8:$E$47,2,0)*$D78</f>
        <v>712507.35263157706</v>
      </c>
      <c r="U78" s="11">
        <f>VLOOKUP(U$1,Index!$B$8:$E$47,2,0)*$D78</f>
        <v>685103.22368421522</v>
      </c>
      <c r="V78" s="11">
        <f>VLOOKUP(V$1,Index!$B$8:$E$47,2,0)*$D78</f>
        <v>657699.09473684605</v>
      </c>
      <c r="W78" s="11">
        <f>VLOOKUP(W$1,Index!$B$8:$E$47,2,0)*$D78</f>
        <v>630294.96578947676</v>
      </c>
      <c r="X78" s="11">
        <f>VLOOKUP(X$1,Index!$B$8:$E$47,2,0)*$D78</f>
        <v>602890.83684210759</v>
      </c>
      <c r="Y78" s="11">
        <f>VLOOKUP(Y$1,Index!$B$8:$E$47,2,0)*$D78</f>
        <v>575486.70789473841</v>
      </c>
      <c r="Z78" s="11">
        <f>VLOOKUP(Z$1,Index!$B$8:$E$47,2,0)*$D78</f>
        <v>548082.57894736924</v>
      </c>
      <c r="AA78" s="11">
        <f>VLOOKUP(AA$1,Index!$B$8:$E$47,2,0)*$D78</f>
        <v>520678.45</v>
      </c>
      <c r="AB78" s="11">
        <f>VLOOKUP(AB$1,Index!$B$8:$E$47,2,0)*$D78</f>
        <v>493274.32105263084</v>
      </c>
      <c r="AC78" s="11">
        <f>VLOOKUP(AC$1,Index!$B$8:$E$47,2,0)*$D78</f>
        <v>465870.19210526161</v>
      </c>
      <c r="AD78" s="11">
        <f>VLOOKUP(AD$1,Index!$B$8:$E$47,2,0)*$D78</f>
        <v>438466.06315789983</v>
      </c>
      <c r="AE78" s="11">
        <f>VLOOKUP(AE$1,Index!$B$8:$E$47,2,0)*$D78</f>
        <v>411061.9342105306</v>
      </c>
      <c r="AF78" s="11">
        <f>VLOOKUP(AF$1,Index!$B$8:$E$47,2,0)*$D78</f>
        <v>383657.80526316143</v>
      </c>
      <c r="AG78" s="11">
        <f>VLOOKUP(AG$1,Index!$B$8:$E$47,2,0)*$D78</f>
        <v>356253.6763157922</v>
      </c>
      <c r="AH78" s="11">
        <f>VLOOKUP(AH$1,Index!$B$8:$E$47,2,0)*$D78</f>
        <v>328849.54736842302</v>
      </c>
      <c r="AI78" s="11">
        <f>VLOOKUP(AI$1,Index!$B$8:$E$47,2,0)*$D78</f>
        <v>301445.41842105379</v>
      </c>
      <c r="AJ78" s="11">
        <f>VLOOKUP(AJ$1,Index!$B$8:$E$47,2,0)*$D78</f>
        <v>274041.28947368462</v>
      </c>
      <c r="AK78" s="11">
        <f>VLOOKUP(AK$1,Index!$B$8:$E$47,2,0)*$D78</f>
        <v>246637.16052631542</v>
      </c>
      <c r="AL78" s="11">
        <f>VLOOKUP(AL$1,Index!$B$8:$E$47,2,0)*$D78</f>
        <v>219233.03157894622</v>
      </c>
      <c r="AM78" s="11">
        <f>VLOOKUP(AM$1,Index!$B$8:$E$47,2,0)*$D78</f>
        <v>191828.90263157702</v>
      </c>
      <c r="AN78" s="11">
        <f>VLOOKUP(AN$1,Index!$B$8:$E$47,2,0)*$D78</f>
        <v>164424.77368421521</v>
      </c>
      <c r="AO78" s="11">
        <f>VLOOKUP(AO$1,Index!$B$8:$E$47,2,0)*$D78</f>
        <v>137020.64473684601</v>
      </c>
      <c r="AP78" s="11">
        <f>VLOOKUP(AP$1,Index!$B$8:$E$47,2,0)*$D78</f>
        <v>109616.51578947681</v>
      </c>
      <c r="AQ78" s="11">
        <f>VLOOKUP(AQ$1,Index!$B$8:$E$47,2,0)*$D78</f>
        <v>82212.386842107604</v>
      </c>
      <c r="AR78" s="11">
        <f>VLOOKUP(AR$1,Index!$B$8:$E$47,2,0)*$D78</f>
        <v>54808.257894738403</v>
      </c>
      <c r="AS78" s="11">
        <f>VLOOKUP(AS$1,Index!$B$8:$E$47,2,0)*$D78</f>
        <v>27404.128947369201</v>
      </c>
      <c r="AT78" s="11">
        <f>VLOOKUP(AT$1,Index!$B$8:$E$47,2,0)*$D78</f>
        <v>0</v>
      </c>
    </row>
    <row r="79" spans="1:46" x14ac:dyDescent="0.3">
      <c r="A79" t="s">
        <v>71</v>
      </c>
      <c r="B79" t="s">
        <v>30</v>
      </c>
      <c r="C79" t="str">
        <f t="shared" si="0"/>
        <v>FerryRoPax2000-+</v>
      </c>
      <c r="D79" s="7">
        <v>1440204.8</v>
      </c>
      <c r="E79" s="7">
        <v>1174903.8999999999</v>
      </c>
      <c r="F79" s="7" t="s">
        <v>3</v>
      </c>
      <c r="G79" s="7" t="s">
        <v>6</v>
      </c>
      <c r="H79">
        <f>VLOOKUP(H$1,Index!$B$8:$E$47,2,0)*$D79</f>
        <v>1440204.8</v>
      </c>
      <c r="I79" s="11">
        <f>VLOOKUP(I$1,Index!$B$8:$E$47,2,0)*$D79</f>
        <v>1402304.6736842096</v>
      </c>
      <c r="J79" s="11">
        <f>VLOOKUP(J$1,Index!$B$8:$E$47,2,0)*$D79</f>
        <v>1364404.5473684189</v>
      </c>
      <c r="K79" s="11">
        <f>VLOOKUP(K$1,Index!$B$8:$E$47,2,0)*$D79</f>
        <v>1326504.4210526387</v>
      </c>
      <c r="L79" s="11">
        <f>VLOOKUP(L$1,Index!$B$8:$E$47,2,0)*$D79</f>
        <v>1288604.294736848</v>
      </c>
      <c r="M79" s="11">
        <f>VLOOKUP(M$1,Index!$B$8:$E$47,2,0)*$D79</f>
        <v>1250704.1684210575</v>
      </c>
      <c r="N79" s="11">
        <f>VLOOKUP(N$1,Index!$B$8:$E$47,2,0)*$D79</f>
        <v>1212804.0421052671</v>
      </c>
      <c r="O79" s="11">
        <f>VLOOKUP(O$1,Index!$B$8:$E$47,2,0)*$D79</f>
        <v>1174903.9157894764</v>
      </c>
      <c r="P79" s="11">
        <f>VLOOKUP(P$1,Index!$B$8:$E$47,2,0)*$D79</f>
        <v>1137003.7894736859</v>
      </c>
      <c r="Q79" s="11">
        <f>VLOOKUP(Q$1,Index!$B$8:$E$47,2,0)*$D79</f>
        <v>1099103.6631578952</v>
      </c>
      <c r="R79" s="11">
        <f>VLOOKUP(R$1,Index!$B$8:$E$47,2,0)*$D79</f>
        <v>1061203.5368421047</v>
      </c>
      <c r="S79" s="11">
        <f>VLOOKUP(S$1,Index!$B$8:$E$47,2,0)*$D79</f>
        <v>1023303.4105263142</v>
      </c>
      <c r="T79" s="11">
        <f>VLOOKUP(T$1,Index!$B$8:$E$47,2,0)*$D79</f>
        <v>985403.28421052371</v>
      </c>
      <c r="U79" s="11">
        <f>VLOOKUP(U$1,Index!$B$8:$E$47,2,0)*$D79</f>
        <v>947503.15789474337</v>
      </c>
      <c r="V79" s="11">
        <f>VLOOKUP(V$1,Index!$B$8:$E$47,2,0)*$D79</f>
        <v>909603.0315789528</v>
      </c>
      <c r="W79" s="11">
        <f>VLOOKUP(W$1,Index!$B$8:$E$47,2,0)*$D79</f>
        <v>871702.90526316222</v>
      </c>
      <c r="X79" s="11">
        <f>VLOOKUP(X$1,Index!$B$8:$E$47,2,0)*$D79</f>
        <v>833802.77894737164</v>
      </c>
      <c r="Y79" s="11">
        <f>VLOOKUP(Y$1,Index!$B$8:$E$47,2,0)*$D79</f>
        <v>795902.65263158118</v>
      </c>
      <c r="Z79" s="11">
        <f>VLOOKUP(Z$1,Index!$B$8:$E$47,2,0)*$D79</f>
        <v>758002.5263157906</v>
      </c>
      <c r="AA79" s="11">
        <f>VLOOKUP(AA$1,Index!$B$8:$E$47,2,0)*$D79</f>
        <v>720102.40000000002</v>
      </c>
      <c r="AB79" s="11">
        <f>VLOOKUP(AB$1,Index!$B$8:$E$47,2,0)*$D79</f>
        <v>682202.27368420945</v>
      </c>
      <c r="AC79" s="11">
        <f>VLOOKUP(AC$1,Index!$B$8:$E$47,2,0)*$D79</f>
        <v>644302.14736841887</v>
      </c>
      <c r="AD79" s="11">
        <f>VLOOKUP(AD$1,Index!$B$8:$E$47,2,0)*$D79</f>
        <v>606402.02105263865</v>
      </c>
      <c r="AE79" s="11">
        <f>VLOOKUP(AE$1,Index!$B$8:$E$47,2,0)*$D79</f>
        <v>568501.89473684807</v>
      </c>
      <c r="AF79" s="11">
        <f>VLOOKUP(AF$1,Index!$B$8:$E$47,2,0)*$D79</f>
        <v>530601.7684210575</v>
      </c>
      <c r="AG79" s="11">
        <f>VLOOKUP(AG$1,Index!$B$8:$E$47,2,0)*$D79</f>
        <v>492701.64210526692</v>
      </c>
      <c r="AH79" s="11">
        <f>VLOOKUP(AH$1,Index!$B$8:$E$47,2,0)*$D79</f>
        <v>454801.5157894764</v>
      </c>
      <c r="AI79" s="11">
        <f>VLOOKUP(AI$1,Index!$B$8:$E$47,2,0)*$D79</f>
        <v>416901.38947368582</v>
      </c>
      <c r="AJ79" s="11">
        <f>VLOOKUP(AJ$1,Index!$B$8:$E$47,2,0)*$D79</f>
        <v>379001.2631578953</v>
      </c>
      <c r="AK79" s="11">
        <f>VLOOKUP(AK$1,Index!$B$8:$E$47,2,0)*$D79</f>
        <v>341101.13684210472</v>
      </c>
      <c r="AL79" s="11">
        <f>VLOOKUP(AL$1,Index!$B$8:$E$47,2,0)*$D79</f>
        <v>303201.0105263142</v>
      </c>
      <c r="AM79" s="11">
        <f>VLOOKUP(AM$1,Index!$B$8:$E$47,2,0)*$D79</f>
        <v>265300.88421052363</v>
      </c>
      <c r="AN79" s="11">
        <f>VLOOKUP(AN$1,Index!$B$8:$E$47,2,0)*$D79</f>
        <v>227400.75789474332</v>
      </c>
      <c r="AO79" s="11">
        <f>VLOOKUP(AO$1,Index!$B$8:$E$47,2,0)*$D79</f>
        <v>189500.63157895277</v>
      </c>
      <c r="AP79" s="11">
        <f>VLOOKUP(AP$1,Index!$B$8:$E$47,2,0)*$D79</f>
        <v>151600.50526316219</v>
      </c>
      <c r="AQ79" s="11">
        <f>VLOOKUP(AQ$1,Index!$B$8:$E$47,2,0)*$D79</f>
        <v>113700.37894737166</v>
      </c>
      <c r="AR79" s="11">
        <f>VLOOKUP(AR$1,Index!$B$8:$E$47,2,0)*$D79</f>
        <v>75800.252631581097</v>
      </c>
      <c r="AS79" s="11">
        <f>VLOOKUP(AS$1,Index!$B$8:$E$47,2,0)*$D79</f>
        <v>37900.126315790549</v>
      </c>
      <c r="AT79" s="11">
        <f>VLOOKUP(AT$1,Index!$B$8:$E$47,2,0)*$D79</f>
        <v>0</v>
      </c>
    </row>
    <row r="80" spans="1:46" x14ac:dyDescent="0.3">
      <c r="A80" t="s">
        <v>46</v>
      </c>
      <c r="B80" t="s">
        <v>29</v>
      </c>
      <c r="C80" t="str">
        <f t="shared" si="0"/>
        <v>Refrigeratedbulk0-1999</v>
      </c>
      <c r="D80" s="7">
        <v>61.68</v>
      </c>
      <c r="E80" s="7">
        <v>50.3</v>
      </c>
      <c r="F80" s="7" t="s">
        <v>3</v>
      </c>
      <c r="G80" s="7" t="s">
        <v>6</v>
      </c>
      <c r="H80">
        <f>VLOOKUP(H$1,Index!$B$8:$E$47,2,0)*$D80</f>
        <v>61.68</v>
      </c>
      <c r="I80" s="11">
        <f>VLOOKUP(I$1,Index!$B$8:$E$47,2,0)*$D80</f>
        <v>60.056842105263108</v>
      </c>
      <c r="J80" s="11">
        <f>VLOOKUP(J$1,Index!$B$8:$E$47,2,0)*$D80</f>
        <v>58.433684210526224</v>
      </c>
      <c r="K80" s="11">
        <f>VLOOKUP(K$1,Index!$B$8:$E$47,2,0)*$D80</f>
        <v>56.810526315789772</v>
      </c>
      <c r="L80" s="11">
        <f>VLOOKUP(L$1,Index!$B$8:$E$47,2,0)*$D80</f>
        <v>55.187368421052888</v>
      </c>
      <c r="M80" s="11">
        <f>VLOOKUP(M$1,Index!$B$8:$E$47,2,0)*$D80</f>
        <v>53.564210526315996</v>
      </c>
      <c r="N80" s="11">
        <f>VLOOKUP(N$1,Index!$B$8:$E$47,2,0)*$D80</f>
        <v>51.941052631579112</v>
      </c>
      <c r="O80" s="11">
        <f>VLOOKUP(O$1,Index!$B$8:$E$47,2,0)*$D80</f>
        <v>50.31789473684222</v>
      </c>
      <c r="P80" s="11">
        <f>VLOOKUP(P$1,Index!$B$8:$E$47,2,0)*$D80</f>
        <v>48.694736842105335</v>
      </c>
      <c r="Q80" s="11">
        <f>VLOOKUP(Q$1,Index!$B$8:$E$47,2,0)*$D80</f>
        <v>47.071578947368444</v>
      </c>
      <c r="R80" s="11">
        <f>VLOOKUP(R$1,Index!$B$8:$E$47,2,0)*$D80</f>
        <v>45.448421052631552</v>
      </c>
      <c r="S80" s="11">
        <f>VLOOKUP(S$1,Index!$B$8:$E$47,2,0)*$D80</f>
        <v>43.825263157894668</v>
      </c>
      <c r="T80" s="11">
        <f>VLOOKUP(T$1,Index!$B$8:$E$47,2,0)*$D80</f>
        <v>42.202105263157776</v>
      </c>
      <c r="U80" s="11">
        <f>VLOOKUP(U$1,Index!$B$8:$E$47,2,0)*$D80</f>
        <v>40.578947368421332</v>
      </c>
      <c r="V80" s="11">
        <f>VLOOKUP(V$1,Index!$B$8:$E$47,2,0)*$D80</f>
        <v>38.95578947368444</v>
      </c>
      <c r="W80" s="11">
        <f>VLOOKUP(W$1,Index!$B$8:$E$47,2,0)*$D80</f>
        <v>37.332631578947556</v>
      </c>
      <c r="X80" s="11">
        <f>VLOOKUP(X$1,Index!$B$8:$E$47,2,0)*$D80</f>
        <v>35.709473684210664</v>
      </c>
      <c r="Y80" s="11">
        <f>VLOOKUP(Y$1,Index!$B$8:$E$47,2,0)*$D80</f>
        <v>34.08631578947378</v>
      </c>
      <c r="Z80" s="11">
        <f>VLOOKUP(Z$1,Index!$B$8:$E$47,2,0)*$D80</f>
        <v>32.463157894736888</v>
      </c>
      <c r="AA80" s="11">
        <f>VLOOKUP(AA$1,Index!$B$8:$E$47,2,0)*$D80</f>
        <v>30.84</v>
      </c>
      <c r="AB80" s="11">
        <f>VLOOKUP(AB$1,Index!$B$8:$E$47,2,0)*$D80</f>
        <v>29.216842105263112</v>
      </c>
      <c r="AC80" s="11">
        <f>VLOOKUP(AC$1,Index!$B$8:$E$47,2,0)*$D80</f>
        <v>27.593684210526224</v>
      </c>
      <c r="AD80" s="11">
        <f>VLOOKUP(AD$1,Index!$B$8:$E$47,2,0)*$D80</f>
        <v>25.970526315789773</v>
      </c>
      <c r="AE80" s="11">
        <f>VLOOKUP(AE$1,Index!$B$8:$E$47,2,0)*$D80</f>
        <v>24.347368421052884</v>
      </c>
      <c r="AF80" s="11">
        <f>VLOOKUP(AF$1,Index!$B$8:$E$47,2,0)*$D80</f>
        <v>22.724210526315996</v>
      </c>
      <c r="AG80" s="11">
        <f>VLOOKUP(AG$1,Index!$B$8:$E$47,2,0)*$D80</f>
        <v>21.101052631579108</v>
      </c>
      <c r="AH80" s="11">
        <f>VLOOKUP(AH$1,Index!$B$8:$E$47,2,0)*$D80</f>
        <v>19.47789473684222</v>
      </c>
      <c r="AI80" s="11">
        <f>VLOOKUP(AI$1,Index!$B$8:$E$47,2,0)*$D80</f>
        <v>17.854736842105332</v>
      </c>
      <c r="AJ80" s="11">
        <f>VLOOKUP(AJ$1,Index!$B$8:$E$47,2,0)*$D80</f>
        <v>16.231578947368444</v>
      </c>
      <c r="AK80" s="11">
        <f>VLOOKUP(AK$1,Index!$B$8:$E$47,2,0)*$D80</f>
        <v>14.608421052631556</v>
      </c>
      <c r="AL80" s="11">
        <f>VLOOKUP(AL$1,Index!$B$8:$E$47,2,0)*$D80</f>
        <v>12.985263157894668</v>
      </c>
      <c r="AM80" s="11">
        <f>VLOOKUP(AM$1,Index!$B$8:$E$47,2,0)*$D80</f>
        <v>11.36210526315778</v>
      </c>
      <c r="AN80" s="11">
        <f>VLOOKUP(AN$1,Index!$B$8:$E$47,2,0)*$D80</f>
        <v>9.7389473684213286</v>
      </c>
      <c r="AO80" s="11">
        <f>VLOOKUP(AO$1,Index!$B$8:$E$47,2,0)*$D80</f>
        <v>8.1157894736844405</v>
      </c>
      <c r="AP80" s="11">
        <f>VLOOKUP(AP$1,Index!$B$8:$E$47,2,0)*$D80</f>
        <v>6.4926315789475533</v>
      </c>
      <c r="AQ80" s="11">
        <f>VLOOKUP(AQ$1,Index!$B$8:$E$47,2,0)*$D80</f>
        <v>4.8694736842106643</v>
      </c>
      <c r="AR80" s="11">
        <f>VLOOKUP(AR$1,Index!$B$8:$E$47,2,0)*$D80</f>
        <v>3.2463157894737766</v>
      </c>
      <c r="AS80" s="11">
        <f>VLOOKUP(AS$1,Index!$B$8:$E$47,2,0)*$D80</f>
        <v>1.6231578947368883</v>
      </c>
      <c r="AT80" s="11">
        <f>VLOOKUP(AT$1,Index!$B$8:$E$47,2,0)*$D80</f>
        <v>0</v>
      </c>
    </row>
    <row r="81" spans="1:46" x14ac:dyDescent="0.3">
      <c r="A81" t="s">
        <v>72</v>
      </c>
      <c r="B81" t="s">
        <v>14</v>
      </c>
      <c r="C81" t="str">
        <f t="shared" si="0"/>
        <v>RoRo0-4999</v>
      </c>
      <c r="D81" s="7">
        <v>268.98</v>
      </c>
      <c r="E81" s="7">
        <v>219.4</v>
      </c>
      <c r="F81" s="7" t="s">
        <v>3</v>
      </c>
      <c r="G81" s="7" t="s">
        <v>6</v>
      </c>
      <c r="H81">
        <f>VLOOKUP(H$1,Index!$B$8:$E$47,2,0)*$D81</f>
        <v>268.98</v>
      </c>
      <c r="I81" s="11">
        <f>VLOOKUP(I$1,Index!$B$8:$E$47,2,0)*$D81</f>
        <v>261.90157894736825</v>
      </c>
      <c r="J81" s="11">
        <f>VLOOKUP(J$1,Index!$B$8:$E$47,2,0)*$D81</f>
        <v>254.82315789473645</v>
      </c>
      <c r="K81" s="11">
        <f>VLOOKUP(K$1,Index!$B$8:$E$47,2,0)*$D81</f>
        <v>247.74473684210659</v>
      </c>
      <c r="L81" s="11">
        <f>VLOOKUP(L$1,Index!$B$8:$E$47,2,0)*$D81</f>
        <v>240.66631578947479</v>
      </c>
      <c r="M81" s="11">
        <f>VLOOKUP(M$1,Index!$B$8:$E$47,2,0)*$D81</f>
        <v>233.58789473684303</v>
      </c>
      <c r="N81" s="11">
        <f>VLOOKUP(N$1,Index!$B$8:$E$47,2,0)*$D81</f>
        <v>226.50947368421126</v>
      </c>
      <c r="O81" s="11">
        <f>VLOOKUP(O$1,Index!$B$8:$E$47,2,0)*$D81</f>
        <v>219.43105263157946</v>
      </c>
      <c r="P81" s="11">
        <f>VLOOKUP(P$1,Index!$B$8:$E$47,2,0)*$D81</f>
        <v>212.35263157894769</v>
      </c>
      <c r="Q81" s="11">
        <f>VLOOKUP(Q$1,Index!$B$8:$E$47,2,0)*$D81</f>
        <v>205.2742105263159</v>
      </c>
      <c r="R81" s="11">
        <f>VLOOKUP(R$1,Index!$B$8:$E$47,2,0)*$D81</f>
        <v>198.19578947368413</v>
      </c>
      <c r="S81" s="11">
        <f>VLOOKUP(S$1,Index!$B$8:$E$47,2,0)*$D81</f>
        <v>191.11736842105233</v>
      </c>
      <c r="T81" s="11">
        <f>VLOOKUP(T$1,Index!$B$8:$E$47,2,0)*$D81</f>
        <v>184.03894736842057</v>
      </c>
      <c r="U81" s="11">
        <f>VLOOKUP(U$1,Index!$B$8:$E$47,2,0)*$D81</f>
        <v>176.9605263157907</v>
      </c>
      <c r="V81" s="11">
        <f>VLOOKUP(V$1,Index!$B$8:$E$47,2,0)*$D81</f>
        <v>169.88210526315891</v>
      </c>
      <c r="W81" s="11">
        <f>VLOOKUP(W$1,Index!$B$8:$E$47,2,0)*$D81</f>
        <v>162.80368421052714</v>
      </c>
      <c r="X81" s="11">
        <f>VLOOKUP(X$1,Index!$B$8:$E$47,2,0)*$D81</f>
        <v>155.72526315789534</v>
      </c>
      <c r="Y81" s="11">
        <f>VLOOKUP(Y$1,Index!$B$8:$E$47,2,0)*$D81</f>
        <v>148.64684210526357</v>
      </c>
      <c r="Z81" s="11">
        <f>VLOOKUP(Z$1,Index!$B$8:$E$47,2,0)*$D81</f>
        <v>141.56842105263178</v>
      </c>
      <c r="AA81" s="11">
        <f>VLOOKUP(AA$1,Index!$B$8:$E$47,2,0)*$D81</f>
        <v>134.49</v>
      </c>
      <c r="AB81" s="11">
        <f>VLOOKUP(AB$1,Index!$B$8:$E$47,2,0)*$D81</f>
        <v>127.41157894736823</v>
      </c>
      <c r="AC81" s="11">
        <f>VLOOKUP(AC$1,Index!$B$8:$E$47,2,0)*$D81</f>
        <v>120.33315789473644</v>
      </c>
      <c r="AD81" s="11">
        <f>VLOOKUP(AD$1,Index!$B$8:$E$47,2,0)*$D81</f>
        <v>113.25473684210658</v>
      </c>
      <c r="AE81" s="11">
        <f>VLOOKUP(AE$1,Index!$B$8:$E$47,2,0)*$D81</f>
        <v>106.1763157894748</v>
      </c>
      <c r="AF81" s="11">
        <f>VLOOKUP(AF$1,Index!$B$8:$E$47,2,0)*$D81</f>
        <v>99.097894736843017</v>
      </c>
      <c r="AG81" s="11">
        <f>VLOOKUP(AG$1,Index!$B$8:$E$47,2,0)*$D81</f>
        <v>92.019473684211235</v>
      </c>
      <c r="AH81" s="11">
        <f>VLOOKUP(AH$1,Index!$B$8:$E$47,2,0)*$D81</f>
        <v>84.941052631579453</v>
      </c>
      <c r="AI81" s="11">
        <f>VLOOKUP(AI$1,Index!$B$8:$E$47,2,0)*$D81</f>
        <v>77.862631578947671</v>
      </c>
      <c r="AJ81" s="11">
        <f>VLOOKUP(AJ$1,Index!$B$8:$E$47,2,0)*$D81</f>
        <v>70.784210526315889</v>
      </c>
      <c r="AK81" s="11">
        <f>VLOOKUP(AK$1,Index!$B$8:$E$47,2,0)*$D81</f>
        <v>63.705789473684113</v>
      </c>
      <c r="AL81" s="11">
        <f>VLOOKUP(AL$1,Index!$B$8:$E$47,2,0)*$D81</f>
        <v>56.627368421052331</v>
      </c>
      <c r="AM81" s="11">
        <f>VLOOKUP(AM$1,Index!$B$8:$E$47,2,0)*$D81</f>
        <v>49.548947368420556</v>
      </c>
      <c r="AN81" s="11">
        <f>VLOOKUP(AN$1,Index!$B$8:$E$47,2,0)*$D81</f>
        <v>42.470526315790686</v>
      </c>
      <c r="AO81" s="11">
        <f>VLOOKUP(AO$1,Index!$B$8:$E$47,2,0)*$D81</f>
        <v>35.392105263158903</v>
      </c>
      <c r="AP81" s="11">
        <f>VLOOKUP(AP$1,Index!$B$8:$E$47,2,0)*$D81</f>
        <v>28.313684210527121</v>
      </c>
      <c r="AQ81" s="11">
        <f>VLOOKUP(AQ$1,Index!$B$8:$E$47,2,0)*$D81</f>
        <v>21.235263157895343</v>
      </c>
      <c r="AR81" s="11">
        <f>VLOOKUP(AR$1,Index!$B$8:$E$47,2,0)*$D81</f>
        <v>14.156842105263561</v>
      </c>
      <c r="AS81" s="11">
        <f>VLOOKUP(AS$1,Index!$B$8:$E$47,2,0)*$D81</f>
        <v>7.0784210526317803</v>
      </c>
      <c r="AT81" s="11">
        <f>VLOOKUP(AT$1,Index!$B$8:$E$47,2,0)*$D81</f>
        <v>0</v>
      </c>
    </row>
    <row r="82" spans="1:46" x14ac:dyDescent="0.3">
      <c r="A82" t="s">
        <v>72</v>
      </c>
      <c r="B82" t="s">
        <v>37</v>
      </c>
      <c r="C82" t="str">
        <f t="shared" si="0"/>
        <v>RoRo5000-+</v>
      </c>
      <c r="D82" s="7">
        <v>58.1</v>
      </c>
      <c r="E82" s="7">
        <v>47.4</v>
      </c>
      <c r="F82" s="7" t="s">
        <v>3</v>
      </c>
      <c r="G82" s="7" t="s">
        <v>6</v>
      </c>
      <c r="H82">
        <f>VLOOKUP(H$1,Index!$B$8:$E$47,2,0)*$D82</f>
        <v>58.1</v>
      </c>
      <c r="I82" s="11">
        <f>VLOOKUP(I$1,Index!$B$8:$E$47,2,0)*$D82</f>
        <v>56.571052631578908</v>
      </c>
      <c r="J82" s="11">
        <f>VLOOKUP(J$1,Index!$B$8:$E$47,2,0)*$D82</f>
        <v>55.042105263157808</v>
      </c>
      <c r="K82" s="11">
        <f>VLOOKUP(K$1,Index!$B$8:$E$47,2,0)*$D82</f>
        <v>53.513157894737127</v>
      </c>
      <c r="L82" s="11">
        <f>VLOOKUP(L$1,Index!$B$8:$E$47,2,0)*$D82</f>
        <v>51.984210526316026</v>
      </c>
      <c r="M82" s="11">
        <f>VLOOKUP(M$1,Index!$B$8:$E$47,2,0)*$D82</f>
        <v>50.455263157894933</v>
      </c>
      <c r="N82" s="11">
        <f>VLOOKUP(N$1,Index!$B$8:$E$47,2,0)*$D82</f>
        <v>48.92631578947384</v>
      </c>
      <c r="O82" s="11">
        <f>VLOOKUP(O$1,Index!$B$8:$E$47,2,0)*$D82</f>
        <v>47.39736842105274</v>
      </c>
      <c r="P82" s="11">
        <f>VLOOKUP(P$1,Index!$B$8:$E$47,2,0)*$D82</f>
        <v>45.868421052631646</v>
      </c>
      <c r="Q82" s="11">
        <f>VLOOKUP(Q$1,Index!$B$8:$E$47,2,0)*$D82</f>
        <v>44.339473684210546</v>
      </c>
      <c r="R82" s="11">
        <f>VLOOKUP(R$1,Index!$B$8:$E$47,2,0)*$D82</f>
        <v>42.810526315789453</v>
      </c>
      <c r="S82" s="11">
        <f>VLOOKUP(S$1,Index!$B$8:$E$47,2,0)*$D82</f>
        <v>41.281578947368359</v>
      </c>
      <c r="T82" s="11">
        <f>VLOOKUP(T$1,Index!$B$8:$E$47,2,0)*$D82</f>
        <v>39.752631578947259</v>
      </c>
      <c r="U82" s="11">
        <f>VLOOKUP(U$1,Index!$B$8:$E$47,2,0)*$D82</f>
        <v>38.223684210526578</v>
      </c>
      <c r="V82" s="11">
        <f>VLOOKUP(V$1,Index!$B$8:$E$47,2,0)*$D82</f>
        <v>36.694736842105485</v>
      </c>
      <c r="W82" s="11">
        <f>VLOOKUP(W$1,Index!$B$8:$E$47,2,0)*$D82</f>
        <v>35.165789473684384</v>
      </c>
      <c r="X82" s="11">
        <f>VLOOKUP(X$1,Index!$B$8:$E$47,2,0)*$D82</f>
        <v>33.636842105263291</v>
      </c>
      <c r="Y82" s="11">
        <f>VLOOKUP(Y$1,Index!$B$8:$E$47,2,0)*$D82</f>
        <v>32.107894736842191</v>
      </c>
      <c r="Z82" s="11">
        <f>VLOOKUP(Z$1,Index!$B$8:$E$47,2,0)*$D82</f>
        <v>30.578947368421098</v>
      </c>
      <c r="AA82" s="11">
        <f>VLOOKUP(AA$1,Index!$B$8:$E$47,2,0)*$D82</f>
        <v>29.05</v>
      </c>
      <c r="AB82" s="11">
        <f>VLOOKUP(AB$1,Index!$B$8:$E$47,2,0)*$D82</f>
        <v>27.521052631578904</v>
      </c>
      <c r="AC82" s="11">
        <f>VLOOKUP(AC$1,Index!$B$8:$E$47,2,0)*$D82</f>
        <v>25.992105263157807</v>
      </c>
      <c r="AD82" s="11">
        <f>VLOOKUP(AD$1,Index!$B$8:$E$47,2,0)*$D82</f>
        <v>24.463157894737126</v>
      </c>
      <c r="AE82" s="11">
        <f>VLOOKUP(AE$1,Index!$B$8:$E$47,2,0)*$D82</f>
        <v>22.934210526316029</v>
      </c>
      <c r="AF82" s="11">
        <f>VLOOKUP(AF$1,Index!$B$8:$E$47,2,0)*$D82</f>
        <v>21.405263157894932</v>
      </c>
      <c r="AG82" s="11">
        <f>VLOOKUP(AG$1,Index!$B$8:$E$47,2,0)*$D82</f>
        <v>19.876315789473836</v>
      </c>
      <c r="AH82" s="11">
        <f>VLOOKUP(AH$1,Index!$B$8:$E$47,2,0)*$D82</f>
        <v>18.347368421052742</v>
      </c>
      <c r="AI82" s="11">
        <f>VLOOKUP(AI$1,Index!$B$8:$E$47,2,0)*$D82</f>
        <v>16.818421052631646</v>
      </c>
      <c r="AJ82" s="11">
        <f>VLOOKUP(AJ$1,Index!$B$8:$E$47,2,0)*$D82</f>
        <v>15.289473684210549</v>
      </c>
      <c r="AK82" s="11">
        <f>VLOOKUP(AK$1,Index!$B$8:$E$47,2,0)*$D82</f>
        <v>13.760526315789452</v>
      </c>
      <c r="AL82" s="11">
        <f>VLOOKUP(AL$1,Index!$B$8:$E$47,2,0)*$D82</f>
        <v>12.231578947368357</v>
      </c>
      <c r="AM82" s="11">
        <f>VLOOKUP(AM$1,Index!$B$8:$E$47,2,0)*$D82</f>
        <v>10.70263157894726</v>
      </c>
      <c r="AN82" s="11">
        <f>VLOOKUP(AN$1,Index!$B$8:$E$47,2,0)*$D82</f>
        <v>9.1736842105265772</v>
      </c>
      <c r="AO82" s="11">
        <f>VLOOKUP(AO$1,Index!$B$8:$E$47,2,0)*$D82</f>
        <v>7.6447368421054804</v>
      </c>
      <c r="AP82" s="11">
        <f>VLOOKUP(AP$1,Index!$B$8:$E$47,2,0)*$D82</f>
        <v>6.1157894736843845</v>
      </c>
      <c r="AQ82" s="11">
        <f>VLOOKUP(AQ$1,Index!$B$8:$E$47,2,0)*$D82</f>
        <v>4.5868421052632886</v>
      </c>
      <c r="AR82" s="11">
        <f>VLOOKUP(AR$1,Index!$B$8:$E$47,2,0)*$D82</f>
        <v>3.0578947368421923</v>
      </c>
      <c r="AS82" s="11">
        <f>VLOOKUP(AS$1,Index!$B$8:$E$47,2,0)*$D82</f>
        <v>1.5289473684210961</v>
      </c>
      <c r="AT82" s="11">
        <f>VLOOKUP(AT$1,Index!$B$8:$E$47,2,0)*$D82</f>
        <v>0</v>
      </c>
    </row>
    <row r="83" spans="1:46" x14ac:dyDescent="0.3">
      <c r="A83" t="s">
        <v>38</v>
      </c>
      <c r="B83" t="s">
        <v>39</v>
      </c>
      <c r="C83" t="str">
        <f t="shared" si="0"/>
        <v>Vehicle0-3999</v>
      </c>
      <c r="D83" s="7">
        <v>58.26</v>
      </c>
      <c r="E83" s="7">
        <v>47.5</v>
      </c>
      <c r="F83" s="7" t="s">
        <v>3</v>
      </c>
      <c r="G83" s="7" t="s">
        <v>6</v>
      </c>
      <c r="H83">
        <f>VLOOKUP(H$1,Index!$B$8:$E$47,2,0)*$D83</f>
        <v>58.26</v>
      </c>
      <c r="I83" s="11">
        <f>VLOOKUP(I$1,Index!$B$8:$E$47,2,0)*$D83</f>
        <v>56.72684210526311</v>
      </c>
      <c r="J83" s="11">
        <f>VLOOKUP(J$1,Index!$B$8:$E$47,2,0)*$D83</f>
        <v>55.193684210526229</v>
      </c>
      <c r="K83" s="11">
        <f>VLOOKUP(K$1,Index!$B$8:$E$47,2,0)*$D83</f>
        <v>53.660526315789753</v>
      </c>
      <c r="L83" s="11">
        <f>VLOOKUP(L$1,Index!$B$8:$E$47,2,0)*$D83</f>
        <v>52.127368421052871</v>
      </c>
      <c r="M83" s="11">
        <f>VLOOKUP(M$1,Index!$B$8:$E$47,2,0)*$D83</f>
        <v>50.594210526315983</v>
      </c>
      <c r="N83" s="11">
        <f>VLOOKUP(N$1,Index!$B$8:$E$47,2,0)*$D83</f>
        <v>49.061052631579095</v>
      </c>
      <c r="O83" s="11">
        <f>VLOOKUP(O$1,Index!$B$8:$E$47,2,0)*$D83</f>
        <v>47.527894736842214</v>
      </c>
      <c r="P83" s="11">
        <f>VLOOKUP(P$1,Index!$B$8:$E$47,2,0)*$D83</f>
        <v>45.994736842105326</v>
      </c>
      <c r="Q83" s="11">
        <f>VLOOKUP(Q$1,Index!$B$8:$E$47,2,0)*$D83</f>
        <v>44.461578947368444</v>
      </c>
      <c r="R83" s="11">
        <f>VLOOKUP(R$1,Index!$B$8:$E$47,2,0)*$D83</f>
        <v>42.928421052631556</v>
      </c>
      <c r="S83" s="11">
        <f>VLOOKUP(S$1,Index!$B$8:$E$47,2,0)*$D83</f>
        <v>41.395263157894668</v>
      </c>
      <c r="T83" s="11">
        <f>VLOOKUP(T$1,Index!$B$8:$E$47,2,0)*$D83</f>
        <v>39.862105263157787</v>
      </c>
      <c r="U83" s="11">
        <f>VLOOKUP(U$1,Index!$B$8:$E$47,2,0)*$D83</f>
        <v>38.328947368421311</v>
      </c>
      <c r="V83" s="11">
        <f>VLOOKUP(V$1,Index!$B$8:$E$47,2,0)*$D83</f>
        <v>36.79578947368443</v>
      </c>
      <c r="W83" s="11">
        <f>VLOOKUP(W$1,Index!$B$8:$E$47,2,0)*$D83</f>
        <v>35.262631578947541</v>
      </c>
      <c r="X83" s="11">
        <f>VLOOKUP(X$1,Index!$B$8:$E$47,2,0)*$D83</f>
        <v>33.729473684210653</v>
      </c>
      <c r="Y83" s="11">
        <f>VLOOKUP(Y$1,Index!$B$8:$E$47,2,0)*$D83</f>
        <v>32.196315789473772</v>
      </c>
      <c r="Z83" s="11">
        <f>VLOOKUP(Z$1,Index!$B$8:$E$47,2,0)*$D83</f>
        <v>30.663157894736884</v>
      </c>
      <c r="AA83" s="11">
        <f>VLOOKUP(AA$1,Index!$B$8:$E$47,2,0)*$D83</f>
        <v>29.13</v>
      </c>
      <c r="AB83" s="11">
        <f>VLOOKUP(AB$1,Index!$B$8:$E$47,2,0)*$D83</f>
        <v>27.596842105263114</v>
      </c>
      <c r="AC83" s="11">
        <f>VLOOKUP(AC$1,Index!$B$8:$E$47,2,0)*$D83</f>
        <v>26.063684210526226</v>
      </c>
      <c r="AD83" s="11">
        <f>VLOOKUP(AD$1,Index!$B$8:$E$47,2,0)*$D83</f>
        <v>24.530526315789757</v>
      </c>
      <c r="AE83" s="11">
        <f>VLOOKUP(AE$1,Index!$B$8:$E$47,2,0)*$D83</f>
        <v>22.997368421052869</v>
      </c>
      <c r="AF83" s="11">
        <f>VLOOKUP(AF$1,Index!$B$8:$E$47,2,0)*$D83</f>
        <v>21.464210526315984</v>
      </c>
      <c r="AG83" s="11">
        <f>VLOOKUP(AG$1,Index!$B$8:$E$47,2,0)*$D83</f>
        <v>19.931052631579099</v>
      </c>
      <c r="AH83" s="11">
        <f>VLOOKUP(AH$1,Index!$B$8:$E$47,2,0)*$D83</f>
        <v>18.397894736842215</v>
      </c>
      <c r="AI83" s="11">
        <f>VLOOKUP(AI$1,Index!$B$8:$E$47,2,0)*$D83</f>
        <v>16.864736842105327</v>
      </c>
      <c r="AJ83" s="11">
        <f>VLOOKUP(AJ$1,Index!$B$8:$E$47,2,0)*$D83</f>
        <v>15.331578947368442</v>
      </c>
      <c r="AK83" s="11">
        <f>VLOOKUP(AK$1,Index!$B$8:$E$47,2,0)*$D83</f>
        <v>13.798421052631557</v>
      </c>
      <c r="AL83" s="11">
        <f>VLOOKUP(AL$1,Index!$B$8:$E$47,2,0)*$D83</f>
        <v>12.265263157894671</v>
      </c>
      <c r="AM83" s="11">
        <f>VLOOKUP(AM$1,Index!$B$8:$E$47,2,0)*$D83</f>
        <v>10.732105263157786</v>
      </c>
      <c r="AN83" s="11">
        <f>VLOOKUP(AN$1,Index!$B$8:$E$47,2,0)*$D83</f>
        <v>9.1989473684213134</v>
      </c>
      <c r="AO83" s="11">
        <f>VLOOKUP(AO$1,Index!$B$8:$E$47,2,0)*$D83</f>
        <v>7.6657894736844279</v>
      </c>
      <c r="AP83" s="11">
        <f>VLOOKUP(AP$1,Index!$B$8:$E$47,2,0)*$D83</f>
        <v>6.1326315789475423</v>
      </c>
      <c r="AQ83" s="11">
        <f>VLOOKUP(AQ$1,Index!$B$8:$E$47,2,0)*$D83</f>
        <v>4.5994736842106567</v>
      </c>
      <c r="AR83" s="11">
        <f>VLOOKUP(AR$1,Index!$B$8:$E$47,2,0)*$D83</f>
        <v>3.0663157894737711</v>
      </c>
      <c r="AS83" s="11">
        <f>VLOOKUP(AS$1,Index!$B$8:$E$47,2,0)*$D83</f>
        <v>1.5331578947368856</v>
      </c>
      <c r="AT83" s="11">
        <f>VLOOKUP(AT$1,Index!$B$8:$E$47,2,0)*$D83</f>
        <v>0</v>
      </c>
    </row>
    <row r="84" spans="1:46" x14ac:dyDescent="0.3">
      <c r="A84" t="s">
        <v>38</v>
      </c>
      <c r="B84" t="s">
        <v>40</v>
      </c>
      <c r="C84" t="str">
        <f t="shared" si="0"/>
        <v>Vehicle4000-+</v>
      </c>
      <c r="D84" s="7">
        <v>17.420000000000002</v>
      </c>
      <c r="E84" s="7">
        <v>44241</v>
      </c>
      <c r="F84" s="7" t="s">
        <v>3</v>
      </c>
      <c r="G84" s="7" t="s">
        <v>6</v>
      </c>
      <c r="H84">
        <f>VLOOKUP(H$1,Index!$B$8:$E$47,2,0)*$D84</f>
        <v>17.420000000000002</v>
      </c>
      <c r="I84" s="11">
        <f>VLOOKUP(I$1,Index!$B$8:$E$47,2,0)*$D84</f>
        <v>16.961578947368409</v>
      </c>
      <c r="J84" s="11">
        <f>VLOOKUP(J$1,Index!$B$8:$E$47,2,0)*$D84</f>
        <v>16.503157894736816</v>
      </c>
      <c r="K84" s="11">
        <f>VLOOKUP(K$1,Index!$B$8:$E$47,2,0)*$D84</f>
        <v>16.044736842105351</v>
      </c>
      <c r="L84" s="11">
        <f>VLOOKUP(L$1,Index!$B$8:$E$47,2,0)*$D84</f>
        <v>15.586315789473757</v>
      </c>
      <c r="M84" s="11">
        <f>VLOOKUP(M$1,Index!$B$8:$E$47,2,0)*$D84</f>
        <v>15.127894736842165</v>
      </c>
      <c r="N84" s="11">
        <f>VLOOKUP(N$1,Index!$B$8:$E$47,2,0)*$D84</f>
        <v>14.669473684210573</v>
      </c>
      <c r="O84" s="11">
        <f>VLOOKUP(O$1,Index!$B$8:$E$47,2,0)*$D84</f>
        <v>14.211052631578982</v>
      </c>
      <c r="P84" s="11">
        <f>VLOOKUP(P$1,Index!$B$8:$E$47,2,0)*$D84</f>
        <v>13.752631578947389</v>
      </c>
      <c r="Q84" s="11">
        <f>VLOOKUP(Q$1,Index!$B$8:$E$47,2,0)*$D84</f>
        <v>13.294210526315798</v>
      </c>
      <c r="R84" s="11">
        <f>VLOOKUP(R$1,Index!$B$8:$E$47,2,0)*$D84</f>
        <v>12.835789473684205</v>
      </c>
      <c r="S84" s="11">
        <f>VLOOKUP(S$1,Index!$B$8:$E$47,2,0)*$D84</f>
        <v>12.377368421052614</v>
      </c>
      <c r="T84" s="11">
        <f>VLOOKUP(T$1,Index!$B$8:$E$47,2,0)*$D84</f>
        <v>11.918947368421021</v>
      </c>
      <c r="U84" s="11">
        <f>VLOOKUP(U$1,Index!$B$8:$E$47,2,0)*$D84</f>
        <v>11.460526315789552</v>
      </c>
      <c r="V84" s="11">
        <f>VLOOKUP(V$1,Index!$B$8:$E$47,2,0)*$D84</f>
        <v>11.002105263157961</v>
      </c>
      <c r="W84" s="11">
        <f>VLOOKUP(W$1,Index!$B$8:$E$47,2,0)*$D84</f>
        <v>10.543684210526369</v>
      </c>
      <c r="X84" s="11">
        <f>VLOOKUP(X$1,Index!$B$8:$E$47,2,0)*$D84</f>
        <v>10.085263157894778</v>
      </c>
      <c r="Y84" s="11">
        <f>VLOOKUP(Y$1,Index!$B$8:$E$47,2,0)*$D84</f>
        <v>9.6268421052631847</v>
      </c>
      <c r="Z84" s="11">
        <f>VLOOKUP(Z$1,Index!$B$8:$E$47,2,0)*$D84</f>
        <v>9.1684210526315937</v>
      </c>
      <c r="AA84" s="11">
        <f>VLOOKUP(AA$1,Index!$B$8:$E$47,2,0)*$D84</f>
        <v>8.7100000000000009</v>
      </c>
      <c r="AB84" s="11">
        <f>VLOOKUP(AB$1,Index!$B$8:$E$47,2,0)*$D84</f>
        <v>8.251578947368408</v>
      </c>
      <c r="AC84" s="11">
        <f>VLOOKUP(AC$1,Index!$B$8:$E$47,2,0)*$D84</f>
        <v>7.793157894736817</v>
      </c>
      <c r="AD84" s="11">
        <f>VLOOKUP(AD$1,Index!$B$8:$E$47,2,0)*$D84</f>
        <v>7.3347368421053485</v>
      </c>
      <c r="AE84" s="11">
        <f>VLOOKUP(AE$1,Index!$B$8:$E$47,2,0)*$D84</f>
        <v>6.8763157894737565</v>
      </c>
      <c r="AF84" s="11">
        <f>VLOOKUP(AF$1,Index!$B$8:$E$47,2,0)*$D84</f>
        <v>6.4178947368421646</v>
      </c>
      <c r="AG84" s="11">
        <f>VLOOKUP(AG$1,Index!$B$8:$E$47,2,0)*$D84</f>
        <v>5.9594736842105727</v>
      </c>
      <c r="AH84" s="11">
        <f>VLOOKUP(AH$1,Index!$B$8:$E$47,2,0)*$D84</f>
        <v>5.5010526315789807</v>
      </c>
      <c r="AI84" s="11">
        <f>VLOOKUP(AI$1,Index!$B$8:$E$47,2,0)*$D84</f>
        <v>5.0426315789473888</v>
      </c>
      <c r="AJ84" s="11">
        <f>VLOOKUP(AJ$1,Index!$B$8:$E$47,2,0)*$D84</f>
        <v>4.5842105263157968</v>
      </c>
      <c r="AK84" s="11">
        <f>VLOOKUP(AK$1,Index!$B$8:$E$47,2,0)*$D84</f>
        <v>4.125789473684204</v>
      </c>
      <c r="AL84" s="11">
        <f>VLOOKUP(AL$1,Index!$B$8:$E$47,2,0)*$D84</f>
        <v>3.6673684210526125</v>
      </c>
      <c r="AM84" s="11">
        <f>VLOOKUP(AM$1,Index!$B$8:$E$47,2,0)*$D84</f>
        <v>3.2089473684210206</v>
      </c>
      <c r="AN84" s="11">
        <f>VLOOKUP(AN$1,Index!$B$8:$E$47,2,0)*$D84</f>
        <v>2.7505263157895521</v>
      </c>
      <c r="AO84" s="11">
        <f>VLOOKUP(AO$1,Index!$B$8:$E$47,2,0)*$D84</f>
        <v>2.2921052631579601</v>
      </c>
      <c r="AP84" s="11">
        <f>VLOOKUP(AP$1,Index!$B$8:$E$47,2,0)*$D84</f>
        <v>1.833684210526368</v>
      </c>
      <c r="AQ84" s="11">
        <f>VLOOKUP(AQ$1,Index!$B$8:$E$47,2,0)*$D84</f>
        <v>1.375263157894776</v>
      </c>
      <c r="AR84" s="11">
        <f>VLOOKUP(AR$1,Index!$B$8:$E$47,2,0)*$D84</f>
        <v>0.91684210526318399</v>
      </c>
      <c r="AS84" s="11">
        <f>VLOOKUP(AS$1,Index!$B$8:$E$47,2,0)*$D84</f>
        <v>0.458421052631592</v>
      </c>
      <c r="AT84" s="11">
        <f>VLOOKUP(AT$1,Index!$B$8:$E$47,2,0)*$D84</f>
        <v>0</v>
      </c>
    </row>
    <row r="85" spans="1:46" hidden="1" x14ac:dyDescent="0.3">
      <c r="C85" t="str">
        <f t="shared" si="0"/>
        <v/>
      </c>
      <c r="D85" s="7"/>
      <c r="E85" s="7"/>
      <c r="F85" s="7"/>
      <c r="G85" s="7"/>
    </row>
    <row r="86" spans="1:46" hidden="1" x14ac:dyDescent="0.3">
      <c r="C86" t="str">
        <f t="shared" si="0"/>
        <v/>
      </c>
      <c r="D86" s="7"/>
      <c r="E86" s="7"/>
      <c r="F86" s="7"/>
      <c r="G86" s="7"/>
    </row>
    <row r="87" spans="1:46" hidden="1" x14ac:dyDescent="0.3">
      <c r="C87" t="str">
        <f t="shared" si="0"/>
        <v/>
      </c>
      <c r="D87" s="7"/>
      <c r="E87" s="7"/>
      <c r="F87" s="7"/>
      <c r="G87" s="7"/>
    </row>
    <row r="88" spans="1:46" hidden="1" x14ac:dyDescent="0.3">
      <c r="C88" t="str">
        <f t="shared" si="0"/>
        <v/>
      </c>
      <c r="D88" s="7"/>
      <c r="E88" s="7"/>
      <c r="F88" s="7"/>
      <c r="G88" s="7"/>
    </row>
    <row r="89" spans="1:46" hidden="1" x14ac:dyDescent="0.3">
      <c r="C89" t="str">
        <f t="shared" si="0"/>
        <v/>
      </c>
      <c r="D89" s="7"/>
      <c r="E89" s="7"/>
      <c r="F89" s="7"/>
      <c r="G89" s="7"/>
    </row>
    <row r="90" spans="1:46" hidden="1" x14ac:dyDescent="0.3">
      <c r="C90" t="str">
        <f t="shared" si="0"/>
        <v/>
      </c>
      <c r="D90" s="7"/>
      <c r="E90" s="7"/>
      <c r="F90" s="7"/>
      <c r="G90" s="7"/>
    </row>
    <row r="91" spans="1:46" hidden="1" x14ac:dyDescent="0.3">
      <c r="C91" t="str">
        <f t="shared" si="0"/>
        <v/>
      </c>
      <c r="D91" s="7"/>
      <c r="E91" s="7"/>
      <c r="F91" s="7"/>
      <c r="G91" s="7"/>
    </row>
    <row r="92" spans="1:46" hidden="1" x14ac:dyDescent="0.3">
      <c r="C92" t="str">
        <f t="shared" si="0"/>
        <v/>
      </c>
      <c r="D92" s="7"/>
      <c r="E92" s="7"/>
      <c r="F92" s="7"/>
      <c r="G92" s="7"/>
    </row>
    <row r="93" spans="1:46" hidden="1" x14ac:dyDescent="0.3">
      <c r="C93" t="str">
        <f t="shared" si="0"/>
        <v/>
      </c>
      <c r="D93" s="7"/>
      <c r="E93" s="7"/>
      <c r="F93" s="7"/>
      <c r="G93" s="7"/>
    </row>
    <row r="94" spans="1:46" hidden="1" x14ac:dyDescent="0.3">
      <c r="C94" t="str">
        <f t="shared" si="0"/>
        <v/>
      </c>
      <c r="D94" s="7"/>
      <c r="E94" s="7"/>
      <c r="F94" s="7"/>
      <c r="G94" s="7"/>
    </row>
    <row r="95" spans="1:46" hidden="1" x14ac:dyDescent="0.3">
      <c r="C95" t="str">
        <f t="shared" si="0"/>
        <v/>
      </c>
      <c r="D95" s="7"/>
      <c r="E95" s="7"/>
      <c r="F95" s="7"/>
      <c r="G95" s="7"/>
    </row>
    <row r="96" spans="1:46" hidden="1" x14ac:dyDescent="0.3">
      <c r="C96" t="str">
        <f t="shared" si="0"/>
        <v/>
      </c>
      <c r="D96" s="7"/>
      <c r="E96" s="7"/>
      <c r="F96" s="7"/>
      <c r="G96" s="7"/>
    </row>
    <row r="97" spans="3:46" hidden="1" x14ac:dyDescent="0.3">
      <c r="C97" t="str">
        <f t="shared" si="0"/>
        <v/>
      </c>
      <c r="D97" s="7"/>
      <c r="E97" s="7"/>
      <c r="F97" s="7"/>
      <c r="G97" s="7"/>
    </row>
    <row r="98" spans="3:46" hidden="1" x14ac:dyDescent="0.3">
      <c r="C98" t="str">
        <f t="shared" si="0"/>
        <v/>
      </c>
      <c r="D98" s="7"/>
      <c r="E98" s="7"/>
      <c r="F98" s="7"/>
      <c r="G98" s="7"/>
    </row>
    <row r="99" spans="3:46" hidden="1" x14ac:dyDescent="0.3">
      <c r="C99" t="str">
        <f t="shared" si="0"/>
        <v/>
      </c>
      <c r="D99" s="7"/>
      <c r="E99" s="7"/>
      <c r="F99" s="7"/>
      <c r="G99" s="7"/>
    </row>
    <row r="100" spans="3:46" hidden="1" x14ac:dyDescent="0.3">
      <c r="C100" t="str">
        <f t="shared" si="0"/>
        <v/>
      </c>
      <c r="D100" s="7"/>
      <c r="E100" s="7"/>
      <c r="F100" s="7"/>
      <c r="G100" s="7"/>
    </row>
    <row r="101" spans="3:46" hidden="1" x14ac:dyDescent="0.3">
      <c r="C101" t="str">
        <f t="shared" si="0"/>
        <v/>
      </c>
      <c r="D101" s="7"/>
      <c r="E101" s="7"/>
      <c r="F101" s="7"/>
      <c r="G101" s="7"/>
    </row>
    <row r="102" spans="3:46" hidden="1" x14ac:dyDescent="0.3">
      <c r="C102" t="str">
        <f t="shared" si="0"/>
        <v/>
      </c>
      <c r="D102" s="7"/>
      <c r="E102" s="7"/>
      <c r="F102" s="7"/>
      <c r="G102" s="7"/>
    </row>
    <row r="103" spans="3:46" hidden="1" x14ac:dyDescent="0.3">
      <c r="C103" t="str">
        <f t="shared" ref="C103:C131" si="1">SUBSTITUTE(A103&amp;B103," ","")</f>
        <v/>
      </c>
      <c r="D103" s="7"/>
      <c r="E103" s="7"/>
      <c r="F103" s="7"/>
      <c r="G103" s="7"/>
    </row>
    <row r="104" spans="3:46" hidden="1" x14ac:dyDescent="0.3">
      <c r="C104" t="str">
        <f t="shared" si="1"/>
        <v/>
      </c>
      <c r="D104" s="7"/>
      <c r="E104" s="7"/>
      <c r="F104" s="7"/>
      <c r="G104" s="7"/>
    </row>
    <row r="105" spans="3:46" hidden="1" x14ac:dyDescent="0.3">
      <c r="C105" t="str">
        <f t="shared" si="1"/>
        <v/>
      </c>
      <c r="D105" s="7"/>
      <c r="E105" s="7"/>
      <c r="F105" s="7"/>
      <c r="G105" s="7"/>
    </row>
    <row r="106" spans="3:46" hidden="1" x14ac:dyDescent="0.3">
      <c r="C106" t="str">
        <f t="shared" si="1"/>
        <v/>
      </c>
      <c r="F106" s="7"/>
      <c r="G106" s="7"/>
    </row>
    <row r="107" spans="3:46" hidden="1" x14ac:dyDescent="0.3">
      <c r="C107" t="str">
        <f t="shared" si="1"/>
        <v/>
      </c>
      <c r="F107" s="7"/>
      <c r="G107" s="7"/>
    </row>
    <row r="108" spans="3:46" hidden="1" x14ac:dyDescent="0.3">
      <c r="C108" t="str">
        <f t="shared" si="1"/>
        <v/>
      </c>
      <c r="F108" s="7"/>
      <c r="G108" s="7"/>
    </row>
    <row r="109" spans="3:46" hidden="1" x14ac:dyDescent="0.3">
      <c r="C109" t="str">
        <f t="shared" si="1"/>
        <v/>
      </c>
      <c r="F109" s="7"/>
      <c r="G109" s="7"/>
    </row>
    <row r="110" spans="3:46" hidden="1" x14ac:dyDescent="0.3">
      <c r="C110" t="str">
        <f t="shared" si="1"/>
        <v/>
      </c>
      <c r="F110" s="7"/>
      <c r="G110" s="7"/>
    </row>
    <row r="111" spans="3:46" s="15" customFormat="1" hidden="1" x14ac:dyDescent="0.3">
      <c r="C111" t="str">
        <f t="shared" si="1"/>
        <v/>
      </c>
      <c r="F111" s="16"/>
      <c r="G111" s="16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</row>
    <row r="112" spans="3:46" s="15" customFormat="1" hidden="1" x14ac:dyDescent="0.3">
      <c r="C112" t="str">
        <f t="shared" si="1"/>
        <v/>
      </c>
      <c r="F112" s="16"/>
      <c r="G112" s="16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</row>
    <row r="113" spans="3:46" s="15" customFormat="1" hidden="1" x14ac:dyDescent="0.3">
      <c r="C113" t="str">
        <f t="shared" si="1"/>
        <v/>
      </c>
      <c r="F113" s="16"/>
      <c r="G113" s="16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</row>
    <row r="114" spans="3:46" hidden="1" x14ac:dyDescent="0.3">
      <c r="C114" t="str">
        <f t="shared" si="1"/>
        <v/>
      </c>
      <c r="F114" s="7"/>
      <c r="G114" s="7"/>
    </row>
    <row r="115" spans="3:46" hidden="1" x14ac:dyDescent="0.3">
      <c r="C115" t="str">
        <f t="shared" si="1"/>
        <v/>
      </c>
      <c r="F115" s="7"/>
      <c r="G115" s="7"/>
    </row>
    <row r="116" spans="3:46" hidden="1" x14ac:dyDescent="0.3">
      <c r="C116" t="str">
        <f t="shared" si="1"/>
        <v/>
      </c>
      <c r="F116" s="7"/>
      <c r="G116" s="7"/>
    </row>
    <row r="117" spans="3:46" hidden="1" x14ac:dyDescent="0.3">
      <c r="C117" t="str">
        <f t="shared" si="1"/>
        <v/>
      </c>
      <c r="D117" s="7"/>
      <c r="E117" s="7"/>
      <c r="F117" s="7"/>
      <c r="G117" s="7"/>
    </row>
    <row r="118" spans="3:46" hidden="1" x14ac:dyDescent="0.3">
      <c r="C118" t="str">
        <f t="shared" si="1"/>
        <v/>
      </c>
      <c r="D118" s="7"/>
      <c r="E118" s="7"/>
      <c r="F118" s="7"/>
      <c r="G118" s="7"/>
    </row>
    <row r="119" spans="3:46" hidden="1" x14ac:dyDescent="0.3">
      <c r="C119" t="str">
        <f t="shared" si="1"/>
        <v/>
      </c>
      <c r="D119" s="7"/>
      <c r="E119" s="7"/>
      <c r="F119" s="7"/>
      <c r="G119" s="7"/>
    </row>
    <row r="120" spans="3:46" hidden="1" x14ac:dyDescent="0.3">
      <c r="C120" t="str">
        <f t="shared" si="1"/>
        <v/>
      </c>
      <c r="D120" s="7"/>
      <c r="E120" s="7"/>
      <c r="F120" s="7"/>
      <c r="G120" s="7"/>
    </row>
    <row r="121" spans="3:46" hidden="1" x14ac:dyDescent="0.3">
      <c r="C121" t="str">
        <f t="shared" si="1"/>
        <v/>
      </c>
      <c r="D121" s="7"/>
      <c r="E121" s="7"/>
      <c r="F121" s="7"/>
      <c r="G121" s="7"/>
    </row>
    <row r="122" spans="3:46" hidden="1" x14ac:dyDescent="0.3">
      <c r="C122" t="str">
        <f t="shared" si="1"/>
        <v/>
      </c>
      <c r="D122" s="7"/>
      <c r="E122" s="7"/>
      <c r="F122" s="7"/>
      <c r="G122" s="7"/>
    </row>
    <row r="123" spans="3:46" hidden="1" x14ac:dyDescent="0.3">
      <c r="C123" t="str">
        <f t="shared" si="1"/>
        <v/>
      </c>
      <c r="D123" s="7"/>
      <c r="E123" s="7"/>
      <c r="F123" s="7"/>
      <c r="G123" s="7"/>
    </row>
    <row r="124" spans="3:46" hidden="1" x14ac:dyDescent="0.3">
      <c r="C124" t="str">
        <f t="shared" si="1"/>
        <v/>
      </c>
      <c r="D124" s="7"/>
      <c r="E124" s="7"/>
      <c r="F124" s="7"/>
      <c r="G124" s="7"/>
    </row>
    <row r="125" spans="3:46" hidden="1" x14ac:dyDescent="0.3">
      <c r="C125" t="str">
        <f t="shared" si="1"/>
        <v/>
      </c>
      <c r="D125" s="7"/>
      <c r="E125" s="7"/>
      <c r="F125" s="7"/>
      <c r="G125" s="7"/>
    </row>
    <row r="126" spans="3:46" hidden="1" x14ac:dyDescent="0.3">
      <c r="C126" t="str">
        <f t="shared" si="1"/>
        <v/>
      </c>
      <c r="D126" s="7"/>
      <c r="E126" s="7"/>
      <c r="F126" s="7"/>
      <c r="G126" s="7"/>
    </row>
    <row r="127" spans="3:46" hidden="1" x14ac:dyDescent="0.3">
      <c r="C127" t="str">
        <f t="shared" si="1"/>
        <v/>
      </c>
      <c r="D127" s="7"/>
      <c r="E127" s="7"/>
      <c r="F127" s="7"/>
      <c r="G127" s="7"/>
    </row>
    <row r="128" spans="3:46" hidden="1" x14ac:dyDescent="0.3">
      <c r="C128" t="str">
        <f t="shared" si="1"/>
        <v/>
      </c>
      <c r="D128" s="7"/>
      <c r="E128" s="7"/>
      <c r="F128" s="7"/>
      <c r="G128" s="7"/>
    </row>
    <row r="129" spans="3:7" hidden="1" x14ac:dyDescent="0.3">
      <c r="C129" t="str">
        <f t="shared" si="1"/>
        <v/>
      </c>
      <c r="D129" s="7"/>
      <c r="E129" s="7"/>
      <c r="F129" s="7"/>
      <c r="G129" s="7"/>
    </row>
    <row r="130" spans="3:7" hidden="1" x14ac:dyDescent="0.3">
      <c r="C130" t="str">
        <f t="shared" si="1"/>
        <v/>
      </c>
      <c r="D130" s="7"/>
      <c r="E130" s="7"/>
      <c r="F130" s="7"/>
      <c r="G130" s="7"/>
    </row>
    <row r="131" spans="3:7" hidden="1" x14ac:dyDescent="0.3">
      <c r="C131" t="str">
        <f t="shared" si="1"/>
        <v/>
      </c>
      <c r="D131" s="7"/>
      <c r="E131" s="7"/>
      <c r="F131" s="7"/>
      <c r="G131" s="7"/>
    </row>
  </sheetData>
  <autoFilter ref="A1:AT131" xr:uid="{B01FC9D9-1C23-4905-A7F7-886FB482E2C2}">
    <filterColumn colId="6">
      <filters>
        <filter val="AER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C636-9B9A-4200-BA1A-25AA63F2807A}">
  <dimension ref="B2:AO47"/>
  <sheetViews>
    <sheetView workbookViewId="0">
      <selection activeCell="C3" sqref="C3"/>
    </sheetView>
  </sheetViews>
  <sheetFormatPr defaultRowHeight="14.4" x14ac:dyDescent="0.3"/>
  <cols>
    <col min="2" max="2" width="16.5546875" customWidth="1"/>
    <col min="3" max="3" width="17.109375" style="1" bestFit="1" customWidth="1"/>
    <col min="4" max="4" width="20.33203125" style="1" customWidth="1"/>
    <col min="5" max="5" width="11.21875" style="1" bestFit="1" customWidth="1"/>
    <col min="6" max="6" width="11.21875" style="1" customWidth="1"/>
    <col min="7" max="7" width="19.109375" style="1" customWidth="1"/>
    <col min="8" max="8" width="10.21875" bestFit="1" customWidth="1"/>
    <col min="9" max="9" width="11.21875" bestFit="1" customWidth="1"/>
  </cols>
  <sheetData>
    <row r="2" spans="2:41" x14ac:dyDescent="0.3">
      <c r="C2" s="14"/>
      <c r="D2" s="14"/>
      <c r="E2" s="14"/>
      <c r="F2" s="2"/>
      <c r="G2" s="14"/>
      <c r="H2" s="14"/>
      <c r="I2" s="14"/>
    </row>
    <row r="3" spans="2:41" x14ac:dyDescent="0.3">
      <c r="C3" s="4">
        <v>2008</v>
      </c>
      <c r="D3" s="4">
        <v>2012</v>
      </c>
      <c r="E3" s="4">
        <v>2050</v>
      </c>
      <c r="F3" s="4"/>
      <c r="G3" s="4"/>
      <c r="H3" s="4"/>
      <c r="I3" s="4"/>
      <c r="AE3">
        <v>2012</v>
      </c>
      <c r="AF3">
        <v>2050</v>
      </c>
      <c r="AK3">
        <v>2012</v>
      </c>
      <c r="AL3">
        <v>2050</v>
      </c>
    </row>
    <row r="4" spans="2:41" x14ac:dyDescent="0.3">
      <c r="B4" t="s">
        <v>0</v>
      </c>
      <c r="C4" s="5">
        <v>42000</v>
      </c>
      <c r="D4" s="5">
        <v>54077</v>
      </c>
      <c r="E4" s="5">
        <v>119429</v>
      </c>
      <c r="F4" s="5"/>
      <c r="G4" s="5"/>
      <c r="H4" s="5"/>
      <c r="I4" s="5"/>
      <c r="AD4" t="s">
        <v>3</v>
      </c>
      <c r="AE4">
        <v>796</v>
      </c>
      <c r="AF4">
        <v>0</v>
      </c>
      <c r="AJ4" t="s">
        <v>3</v>
      </c>
      <c r="AK4" s="8">
        <f>AN4/AN4</f>
        <v>1</v>
      </c>
      <c r="AL4" s="8">
        <f>AO4/AN4</f>
        <v>0</v>
      </c>
      <c r="AN4">
        <v>16.3</v>
      </c>
      <c r="AO4">
        <v>0</v>
      </c>
    </row>
    <row r="5" spans="2:41" x14ac:dyDescent="0.3">
      <c r="B5" t="s">
        <v>1</v>
      </c>
      <c r="C5" s="5">
        <v>921</v>
      </c>
      <c r="D5">
        <v>848</v>
      </c>
      <c r="E5" s="5">
        <v>0</v>
      </c>
      <c r="F5" s="5"/>
      <c r="G5" s="5"/>
      <c r="H5" s="5"/>
      <c r="I5" s="5"/>
      <c r="AA5" s="6"/>
      <c r="AD5" t="s">
        <v>4</v>
      </c>
      <c r="AE5">
        <v>796</v>
      </c>
      <c r="AF5">
        <v>461</v>
      </c>
      <c r="AJ5" t="s">
        <v>4</v>
      </c>
      <c r="AK5" s="8">
        <f>AN5/AN5</f>
        <v>1</v>
      </c>
      <c r="AL5" s="8">
        <f>AO5/AN5</f>
        <v>0.16564417177914112</v>
      </c>
      <c r="AN5">
        <v>16.3</v>
      </c>
      <c r="AO5" s="9">
        <v>2.7</v>
      </c>
    </row>
    <row r="6" spans="2:41" x14ac:dyDescent="0.3">
      <c r="B6" t="s">
        <v>2</v>
      </c>
      <c r="C6" s="22">
        <f>C5*10^9/(C4*10^6)</f>
        <v>21.928571428571427</v>
      </c>
      <c r="D6" s="22">
        <f>(D5*10^6/(D4*10^9))*10^6</f>
        <v>15.681343269781978</v>
      </c>
      <c r="E6" s="1">
        <f>E5*10^9/(E4*10^6)</f>
        <v>0</v>
      </c>
      <c r="F6" s="3"/>
      <c r="G6" s="3"/>
      <c r="H6" s="3"/>
      <c r="I6" s="3"/>
    </row>
    <row r="7" spans="2:41" x14ac:dyDescent="0.3">
      <c r="H7" s="1"/>
      <c r="I7" s="1"/>
    </row>
    <row r="8" spans="2:41" x14ac:dyDescent="0.3">
      <c r="B8" t="s">
        <v>74</v>
      </c>
      <c r="C8" s="1" t="s">
        <v>81</v>
      </c>
      <c r="G8"/>
    </row>
    <row r="9" spans="2:41" x14ac:dyDescent="0.3">
      <c r="B9">
        <v>2012</v>
      </c>
      <c r="C9" s="1">
        <f>-1/($E$3-$D$3)*B9+$E$3/($E$3-$D$3)</f>
        <v>1</v>
      </c>
      <c r="F9" s="8"/>
      <c r="G9"/>
    </row>
    <row r="10" spans="2:41" x14ac:dyDescent="0.3">
      <c r="B10">
        <v>2013</v>
      </c>
      <c r="C10" s="1">
        <f t="shared" ref="C10:C47" si="0">-1/($E$3-$D$3)*B10+$E$3/($E$3-$D$3)</f>
        <v>0.97368421052631504</v>
      </c>
      <c r="F10" s="8"/>
      <c r="G10"/>
      <c r="I10" s="13"/>
    </row>
    <row r="11" spans="2:41" x14ac:dyDescent="0.3">
      <c r="B11">
        <v>2014</v>
      </c>
      <c r="C11" s="1">
        <f t="shared" si="0"/>
        <v>0.94736842105263008</v>
      </c>
      <c r="F11" s="8"/>
      <c r="G11"/>
      <c r="I11" s="13"/>
    </row>
    <row r="12" spans="2:41" x14ac:dyDescent="0.3">
      <c r="B12">
        <v>2015</v>
      </c>
      <c r="C12" s="1">
        <f t="shared" si="0"/>
        <v>0.92105263157895223</v>
      </c>
      <c r="F12" s="8"/>
      <c r="G12"/>
      <c r="I12" s="13"/>
    </row>
    <row r="13" spans="2:41" x14ac:dyDescent="0.3">
      <c r="B13">
        <v>2016</v>
      </c>
      <c r="C13" s="1">
        <f t="shared" si="0"/>
        <v>0.89473684210526727</v>
      </c>
      <c r="F13" s="8"/>
      <c r="G13"/>
      <c r="I13" s="13"/>
    </row>
    <row r="14" spans="2:41" x14ac:dyDescent="0.3">
      <c r="B14">
        <v>2017</v>
      </c>
      <c r="C14" s="1">
        <f t="shared" si="0"/>
        <v>0.86842105263158231</v>
      </c>
      <c r="F14" s="8"/>
      <c r="G14"/>
      <c r="I14" s="13"/>
    </row>
    <row r="15" spans="2:41" x14ac:dyDescent="0.3">
      <c r="B15">
        <v>2018</v>
      </c>
      <c r="C15" s="1">
        <f t="shared" si="0"/>
        <v>0.84210526315789735</v>
      </c>
      <c r="F15" s="8"/>
      <c r="G15"/>
      <c r="I15" s="13"/>
    </row>
    <row r="16" spans="2:41" x14ac:dyDescent="0.3">
      <c r="B16">
        <v>2019</v>
      </c>
      <c r="C16" s="1">
        <f t="shared" si="0"/>
        <v>0.8157894736842124</v>
      </c>
      <c r="F16" s="8"/>
      <c r="G16"/>
      <c r="I16" s="13"/>
    </row>
    <row r="17" spans="2:9" x14ac:dyDescent="0.3">
      <c r="B17">
        <v>2020</v>
      </c>
      <c r="C17" s="1">
        <f t="shared" si="0"/>
        <v>0.78947368421052744</v>
      </c>
      <c r="F17" s="8"/>
      <c r="G17"/>
      <c r="I17" s="13"/>
    </row>
    <row r="18" spans="2:9" x14ac:dyDescent="0.3">
      <c r="B18">
        <v>2021</v>
      </c>
      <c r="C18" s="1">
        <f t="shared" si="0"/>
        <v>0.76315789473684248</v>
      </c>
      <c r="F18" s="8"/>
      <c r="G18"/>
      <c r="I18" s="13"/>
    </row>
    <row r="19" spans="2:9" x14ac:dyDescent="0.3">
      <c r="B19">
        <v>2022</v>
      </c>
      <c r="C19" s="1">
        <f t="shared" si="0"/>
        <v>0.73684210526315752</v>
      </c>
      <c r="F19" s="8"/>
      <c r="G19"/>
      <c r="I19" s="13"/>
    </row>
    <row r="20" spans="2:9" x14ac:dyDescent="0.3">
      <c r="B20">
        <v>2023</v>
      </c>
      <c r="C20" s="1">
        <f t="shared" si="0"/>
        <v>0.71052631578947256</v>
      </c>
      <c r="F20" s="8"/>
      <c r="G20"/>
      <c r="I20" s="13"/>
    </row>
    <row r="21" spans="2:9" x14ac:dyDescent="0.3">
      <c r="B21">
        <v>2024</v>
      </c>
      <c r="C21" s="1">
        <f t="shared" si="0"/>
        <v>0.6842105263157876</v>
      </c>
      <c r="F21" s="8"/>
      <c r="G21"/>
      <c r="I21" s="13"/>
    </row>
    <row r="22" spans="2:9" x14ac:dyDescent="0.3">
      <c r="B22">
        <v>2025</v>
      </c>
      <c r="C22" s="1">
        <f t="shared" si="0"/>
        <v>0.65789473684210975</v>
      </c>
      <c r="F22" s="8"/>
      <c r="G22"/>
      <c r="I22" s="13"/>
    </row>
    <row r="23" spans="2:9" x14ac:dyDescent="0.3">
      <c r="B23">
        <v>2026</v>
      </c>
      <c r="C23" s="1">
        <f t="shared" si="0"/>
        <v>0.63157894736842479</v>
      </c>
      <c r="F23" s="8"/>
      <c r="G23"/>
      <c r="I23" s="13"/>
    </row>
    <row r="24" spans="2:9" x14ac:dyDescent="0.3">
      <c r="B24">
        <v>2027</v>
      </c>
      <c r="C24" s="1">
        <f t="shared" si="0"/>
        <v>0.60526315789473983</v>
      </c>
      <c r="F24" s="8"/>
      <c r="G24"/>
      <c r="I24" s="13"/>
    </row>
    <row r="25" spans="2:9" x14ac:dyDescent="0.3">
      <c r="B25">
        <v>2028</v>
      </c>
      <c r="C25" s="1">
        <f t="shared" si="0"/>
        <v>0.57894736842105488</v>
      </c>
      <c r="F25" s="8"/>
      <c r="G25"/>
      <c r="I25" s="13"/>
    </row>
    <row r="26" spans="2:9" x14ac:dyDescent="0.3">
      <c r="B26">
        <v>2029</v>
      </c>
      <c r="C26" s="1">
        <f t="shared" si="0"/>
        <v>0.55263157894736992</v>
      </c>
      <c r="F26" s="8"/>
      <c r="G26"/>
      <c r="I26" s="13"/>
    </row>
    <row r="27" spans="2:9" x14ac:dyDescent="0.3">
      <c r="B27">
        <v>2030</v>
      </c>
      <c r="C27" s="1">
        <f t="shared" si="0"/>
        <v>0.52631578947368496</v>
      </c>
      <c r="F27" s="8"/>
      <c r="G27"/>
      <c r="I27" s="13"/>
    </row>
    <row r="28" spans="2:9" x14ac:dyDescent="0.3">
      <c r="B28">
        <v>2031</v>
      </c>
      <c r="C28" s="1">
        <f t="shared" si="0"/>
        <v>0.5</v>
      </c>
      <c r="F28" s="8"/>
      <c r="G28"/>
      <c r="I28" s="13"/>
    </row>
    <row r="29" spans="2:9" x14ac:dyDescent="0.3">
      <c r="B29">
        <v>2032</v>
      </c>
      <c r="C29" s="1">
        <f t="shared" si="0"/>
        <v>0.47368421052631504</v>
      </c>
      <c r="F29" s="8"/>
      <c r="G29"/>
      <c r="I29" s="13"/>
    </row>
    <row r="30" spans="2:9" x14ac:dyDescent="0.3">
      <c r="B30">
        <v>2033</v>
      </c>
      <c r="C30" s="1">
        <f t="shared" si="0"/>
        <v>0.44736842105263008</v>
      </c>
      <c r="F30" s="8"/>
      <c r="G30"/>
      <c r="I30" s="13"/>
    </row>
    <row r="31" spans="2:9" x14ac:dyDescent="0.3">
      <c r="B31">
        <v>2034</v>
      </c>
      <c r="C31" s="1">
        <f t="shared" si="0"/>
        <v>0.42105263157895223</v>
      </c>
      <c r="F31" s="8"/>
      <c r="G31"/>
      <c r="I31" s="13"/>
    </row>
    <row r="32" spans="2:9" x14ac:dyDescent="0.3">
      <c r="B32">
        <v>2035</v>
      </c>
      <c r="C32" s="1">
        <f t="shared" si="0"/>
        <v>0.39473684210526727</v>
      </c>
      <c r="F32" s="8"/>
      <c r="G32"/>
      <c r="I32" s="13"/>
    </row>
    <row r="33" spans="2:9" x14ac:dyDescent="0.3">
      <c r="B33">
        <v>2036</v>
      </c>
      <c r="C33" s="1">
        <f t="shared" si="0"/>
        <v>0.36842105263158231</v>
      </c>
      <c r="F33" s="8"/>
      <c r="G33"/>
      <c r="I33" s="13"/>
    </row>
    <row r="34" spans="2:9" x14ac:dyDescent="0.3">
      <c r="B34">
        <v>2037</v>
      </c>
      <c r="C34" s="1">
        <f t="shared" si="0"/>
        <v>0.34210526315789735</v>
      </c>
      <c r="F34" s="8"/>
      <c r="G34"/>
      <c r="I34" s="13"/>
    </row>
    <row r="35" spans="2:9" x14ac:dyDescent="0.3">
      <c r="B35">
        <v>2038</v>
      </c>
      <c r="C35" s="1">
        <f t="shared" si="0"/>
        <v>0.3157894736842124</v>
      </c>
      <c r="F35" s="8"/>
      <c r="G35"/>
      <c r="I35" s="13"/>
    </row>
    <row r="36" spans="2:9" x14ac:dyDescent="0.3">
      <c r="B36">
        <v>2039</v>
      </c>
      <c r="C36" s="1">
        <f t="shared" si="0"/>
        <v>0.28947368421052744</v>
      </c>
      <c r="F36" s="8"/>
      <c r="G36"/>
      <c r="I36" s="13"/>
    </row>
    <row r="37" spans="2:9" x14ac:dyDescent="0.3">
      <c r="B37">
        <v>2040</v>
      </c>
      <c r="C37" s="1">
        <f t="shared" si="0"/>
        <v>0.26315789473684248</v>
      </c>
      <c r="F37" s="8"/>
      <c r="G37"/>
      <c r="I37" s="13"/>
    </row>
    <row r="38" spans="2:9" x14ac:dyDescent="0.3">
      <c r="B38">
        <v>2041</v>
      </c>
      <c r="C38" s="1">
        <f t="shared" si="0"/>
        <v>0.23684210526315752</v>
      </c>
      <c r="F38" s="8"/>
      <c r="G38"/>
      <c r="I38" s="13"/>
    </row>
    <row r="39" spans="2:9" x14ac:dyDescent="0.3">
      <c r="B39">
        <v>2042</v>
      </c>
      <c r="C39" s="1">
        <f t="shared" si="0"/>
        <v>0.21052631578947256</v>
      </c>
      <c r="F39" s="8"/>
      <c r="G39"/>
      <c r="I39" s="13"/>
    </row>
    <row r="40" spans="2:9" x14ac:dyDescent="0.3">
      <c r="B40">
        <v>2043</v>
      </c>
      <c r="C40" s="1">
        <f t="shared" si="0"/>
        <v>0.1842105263157876</v>
      </c>
      <c r="F40" s="8"/>
      <c r="G40"/>
      <c r="I40" s="13"/>
    </row>
    <row r="41" spans="2:9" x14ac:dyDescent="0.3">
      <c r="B41">
        <v>2044</v>
      </c>
      <c r="C41" s="1">
        <f t="shared" si="0"/>
        <v>0.15789473684210975</v>
      </c>
      <c r="F41" s="8"/>
      <c r="G41"/>
      <c r="I41" s="13"/>
    </row>
    <row r="42" spans="2:9" x14ac:dyDescent="0.3">
      <c r="B42">
        <v>2045</v>
      </c>
      <c r="C42" s="1">
        <f t="shared" si="0"/>
        <v>0.13157894736842479</v>
      </c>
      <c r="F42" s="8"/>
      <c r="G42"/>
      <c r="I42" s="13"/>
    </row>
    <row r="43" spans="2:9" x14ac:dyDescent="0.3">
      <c r="B43">
        <v>2046</v>
      </c>
      <c r="C43" s="1">
        <f t="shared" si="0"/>
        <v>0.10526315789473983</v>
      </c>
      <c r="F43" s="8"/>
      <c r="G43"/>
      <c r="I43" s="13"/>
    </row>
    <row r="44" spans="2:9" x14ac:dyDescent="0.3">
      <c r="B44">
        <v>2047</v>
      </c>
      <c r="C44" s="1">
        <f t="shared" si="0"/>
        <v>7.8947368421054875E-2</v>
      </c>
      <c r="F44" s="8"/>
      <c r="G44"/>
      <c r="I44" s="13"/>
    </row>
    <row r="45" spans="2:9" x14ac:dyDescent="0.3">
      <c r="B45">
        <v>2048</v>
      </c>
      <c r="C45" s="1">
        <f t="shared" si="0"/>
        <v>5.2631578947369917E-2</v>
      </c>
      <c r="F45" s="8"/>
      <c r="G45"/>
      <c r="I45" s="13"/>
    </row>
    <row r="46" spans="2:9" x14ac:dyDescent="0.3">
      <c r="B46">
        <v>2049</v>
      </c>
      <c r="C46" s="1">
        <f t="shared" si="0"/>
        <v>2.6315789473684958E-2</v>
      </c>
      <c r="F46" s="8"/>
      <c r="G46"/>
      <c r="I46" s="13"/>
    </row>
    <row r="47" spans="2:9" x14ac:dyDescent="0.3">
      <c r="B47">
        <v>2050</v>
      </c>
      <c r="C47" s="1">
        <f t="shared" si="0"/>
        <v>0</v>
      </c>
      <c r="F47" s="8"/>
      <c r="G47"/>
      <c r="I47" s="13"/>
    </row>
  </sheetData>
  <mergeCells count="2">
    <mergeCell ref="C2:E2"/>
    <mergeCell ref="G2:I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8556B-3006-49FD-A662-0B13A4198BA8}">
  <dimension ref="B1:AD15"/>
  <sheetViews>
    <sheetView workbookViewId="0">
      <selection activeCell="B21" sqref="B21"/>
    </sheetView>
  </sheetViews>
  <sheetFormatPr defaultRowHeight="14.4" x14ac:dyDescent="0.3"/>
  <cols>
    <col min="2" max="2" width="56.88671875" bestFit="1" customWidth="1"/>
    <col min="6" max="6" width="13.77734375" bestFit="1" customWidth="1"/>
    <col min="7" max="7" width="13.77734375" customWidth="1"/>
    <col min="8" max="8" width="16.77734375" customWidth="1"/>
    <col min="9" max="9" width="15" customWidth="1"/>
    <col min="10" max="10" width="11.6640625" bestFit="1" customWidth="1"/>
    <col min="11" max="11" width="11.6640625" customWidth="1"/>
    <col min="12" max="12" width="14.88671875" customWidth="1"/>
    <col min="13" max="13" width="12.88671875" customWidth="1"/>
    <col min="14" max="14" width="20.33203125" customWidth="1"/>
    <col min="15" max="15" width="17.6640625" customWidth="1"/>
    <col min="16" max="16" width="14.44140625" bestFit="1" customWidth="1"/>
    <col min="17" max="17" width="14.44140625" customWidth="1"/>
    <col min="18" max="18" width="19.33203125" customWidth="1"/>
    <col min="19" max="19" width="11.6640625" customWidth="1"/>
    <col min="20" max="20" width="16.21875" customWidth="1"/>
    <col min="21" max="21" width="12.33203125" customWidth="1"/>
    <col min="22" max="22" width="16.109375" bestFit="1" customWidth="1"/>
    <col min="23" max="23" width="16.109375" customWidth="1"/>
    <col min="24" max="24" width="14.33203125" customWidth="1"/>
    <col min="25" max="25" width="6.109375" customWidth="1"/>
    <col min="26" max="26" width="17.88671875" customWidth="1"/>
    <col min="27" max="27" width="7.44140625" customWidth="1"/>
    <col min="28" max="28" width="18.5546875" bestFit="1" customWidth="1"/>
    <col min="29" max="29" width="18.5546875" customWidth="1"/>
    <col min="30" max="30" width="9.44140625" bestFit="1" customWidth="1"/>
  </cols>
  <sheetData>
    <row r="1" spans="2:30" x14ac:dyDescent="0.3">
      <c r="B1" s="10" t="s">
        <v>7</v>
      </c>
      <c r="D1" t="s">
        <v>48</v>
      </c>
      <c r="F1" t="s">
        <v>61</v>
      </c>
      <c r="H1" t="s">
        <v>62</v>
      </c>
      <c r="J1" t="s">
        <v>18</v>
      </c>
      <c r="L1" t="s">
        <v>63</v>
      </c>
      <c r="N1" t="s">
        <v>64</v>
      </c>
      <c r="P1" t="s">
        <v>65</v>
      </c>
      <c r="R1" t="s">
        <v>66</v>
      </c>
      <c r="T1" t="s">
        <v>67</v>
      </c>
      <c r="V1" t="s">
        <v>31</v>
      </c>
      <c r="X1" t="s">
        <v>35</v>
      </c>
      <c r="Z1" t="s">
        <v>68</v>
      </c>
      <c r="AB1" t="s">
        <v>36</v>
      </c>
      <c r="AD1" t="s">
        <v>38</v>
      </c>
    </row>
    <row r="2" spans="2:30" x14ac:dyDescent="0.3">
      <c r="B2" t="s">
        <v>42</v>
      </c>
      <c r="D2" t="s">
        <v>6</v>
      </c>
      <c r="F2" t="s">
        <v>8</v>
      </c>
      <c r="H2" t="s">
        <v>14</v>
      </c>
      <c r="J2" t="s">
        <v>19</v>
      </c>
      <c r="L2" t="s">
        <v>14</v>
      </c>
      <c r="N2" t="s">
        <v>57</v>
      </c>
      <c r="P2" t="s">
        <v>14</v>
      </c>
      <c r="R2" t="s">
        <v>28</v>
      </c>
      <c r="T2" t="s">
        <v>29</v>
      </c>
      <c r="V2" t="s">
        <v>29</v>
      </c>
      <c r="X2" t="s">
        <v>29</v>
      </c>
      <c r="Z2" t="s">
        <v>29</v>
      </c>
      <c r="AB2" t="s">
        <v>14</v>
      </c>
      <c r="AD2" t="s">
        <v>39</v>
      </c>
    </row>
    <row r="3" spans="2:30" x14ac:dyDescent="0.3">
      <c r="B3" t="s">
        <v>43</v>
      </c>
      <c r="D3" t="s">
        <v>5</v>
      </c>
      <c r="F3" t="s">
        <v>9</v>
      </c>
      <c r="H3" t="s">
        <v>15</v>
      </c>
      <c r="J3" t="s">
        <v>20</v>
      </c>
      <c r="L3" t="s">
        <v>15</v>
      </c>
      <c r="N3" t="s">
        <v>58</v>
      </c>
      <c r="P3" t="s">
        <v>15</v>
      </c>
      <c r="T3" t="s">
        <v>30</v>
      </c>
      <c r="V3" t="s">
        <v>32</v>
      </c>
      <c r="X3" t="s">
        <v>30</v>
      </c>
      <c r="AB3" t="s">
        <v>37</v>
      </c>
      <c r="AD3" t="s">
        <v>40</v>
      </c>
    </row>
    <row r="4" spans="2:30" x14ac:dyDescent="0.3">
      <c r="B4" t="s">
        <v>18</v>
      </c>
      <c r="F4" t="s">
        <v>10</v>
      </c>
      <c r="H4" t="s">
        <v>16</v>
      </c>
      <c r="J4" t="s">
        <v>21</v>
      </c>
      <c r="L4" t="s">
        <v>27</v>
      </c>
      <c r="N4" t="s">
        <v>13</v>
      </c>
      <c r="P4" t="s">
        <v>16</v>
      </c>
      <c r="V4" t="s">
        <v>33</v>
      </c>
    </row>
    <row r="5" spans="2:30" x14ac:dyDescent="0.3">
      <c r="B5" t="s">
        <v>44</v>
      </c>
      <c r="F5" t="s">
        <v>11</v>
      </c>
      <c r="H5" t="s">
        <v>17</v>
      </c>
      <c r="J5" t="s">
        <v>22</v>
      </c>
      <c r="P5" s="15" t="s">
        <v>52</v>
      </c>
      <c r="Q5" s="15"/>
      <c r="V5" t="s">
        <v>11</v>
      </c>
    </row>
    <row r="6" spans="2:30" x14ac:dyDescent="0.3">
      <c r="B6" t="s">
        <v>59</v>
      </c>
      <c r="F6" t="s">
        <v>12</v>
      </c>
      <c r="J6" t="s">
        <v>23</v>
      </c>
      <c r="P6" t="s">
        <v>53</v>
      </c>
      <c r="V6" t="s">
        <v>34</v>
      </c>
    </row>
    <row r="7" spans="2:30" x14ac:dyDescent="0.3">
      <c r="B7" t="s">
        <v>56</v>
      </c>
      <c r="F7" t="s">
        <v>13</v>
      </c>
      <c r="J7" t="s">
        <v>24</v>
      </c>
      <c r="P7" t="s">
        <v>54</v>
      </c>
    </row>
    <row r="8" spans="2:30" x14ac:dyDescent="0.3">
      <c r="B8" t="s">
        <v>45</v>
      </c>
      <c r="J8" t="s">
        <v>25</v>
      </c>
      <c r="P8" t="s">
        <v>55</v>
      </c>
    </row>
    <row r="9" spans="2:30" x14ac:dyDescent="0.3">
      <c r="B9" t="s">
        <v>69</v>
      </c>
      <c r="J9" t="s">
        <v>26</v>
      </c>
      <c r="P9" t="s">
        <v>13</v>
      </c>
    </row>
    <row r="10" spans="2:30" x14ac:dyDescent="0.3">
      <c r="B10" t="s">
        <v>70</v>
      </c>
    </row>
    <row r="11" spans="2:30" x14ac:dyDescent="0.3">
      <c r="B11" t="s">
        <v>71</v>
      </c>
    </row>
    <row r="12" spans="2:30" x14ac:dyDescent="0.3">
      <c r="B12" t="s">
        <v>46</v>
      </c>
    </row>
    <row r="13" spans="2:30" x14ac:dyDescent="0.3">
      <c r="B13" t="s">
        <v>72</v>
      </c>
    </row>
    <row r="14" spans="2:30" x14ac:dyDescent="0.3">
      <c r="B14" t="s">
        <v>38</v>
      </c>
    </row>
    <row r="15" spans="2:30" x14ac:dyDescent="0.3">
      <c r="B15" t="s">
        <v>88</v>
      </c>
    </row>
  </sheetData>
  <pageMargins left="0.7" right="0.7" top="0.75" bottom="0.75" header="0.3" footer="0.3"/>
  <pageSetup paperSize="9" orientation="portrait" verticalDpi="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23</vt:i4>
      </vt:variant>
    </vt:vector>
  </HeadingPairs>
  <TitlesOfParts>
    <vt:vector size="27" baseType="lpstr">
      <vt:lpstr>Sheet1</vt:lpstr>
      <vt:lpstr>Trajectories</vt:lpstr>
      <vt:lpstr>Index</vt:lpstr>
      <vt:lpstr>List</vt:lpstr>
      <vt:lpstr>Bulk</vt:lpstr>
      <vt:lpstr>Bulkcarrier</vt:lpstr>
      <vt:lpstr>Chemical</vt:lpstr>
      <vt:lpstr>Chemicaltanker</vt:lpstr>
      <vt:lpstr>Container</vt:lpstr>
      <vt:lpstr>Cruise</vt:lpstr>
      <vt:lpstr>Ferrypax</vt:lpstr>
      <vt:lpstr>Ferrypaxonly</vt:lpstr>
      <vt:lpstr>FerryRoPax</vt:lpstr>
      <vt:lpstr>Gas</vt:lpstr>
      <vt:lpstr>General</vt:lpstr>
      <vt:lpstr>Generalcargo</vt:lpstr>
      <vt:lpstr>Liquefiedgastanker</vt:lpstr>
      <vt:lpstr>Liquid</vt:lpstr>
      <vt:lpstr>Oiltanker</vt:lpstr>
      <vt:lpstr>Otherliquidtanker</vt:lpstr>
      <vt:lpstr>Refrigerated</vt:lpstr>
      <vt:lpstr>Refrigeratedbulk</vt:lpstr>
      <vt:lpstr>Ropax</vt:lpstr>
      <vt:lpstr>Roro</vt:lpstr>
      <vt:lpstr>Tanker</vt:lpstr>
      <vt:lpstr>Type</vt:lpstr>
      <vt:lpstr>Vehicle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Leonhardsen, Jon Hovem</dc:creator>
  <cp:lastModifiedBy>Leonhardsen, Jon Hovem</cp:lastModifiedBy>
  <dcterms:created xsi:type="dcterms:W3CDTF">2021-06-14T11:06:31Z</dcterms:created>
  <dcterms:modified xsi:type="dcterms:W3CDTF">2022-01-18T13:05:23Z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bb032-08bf-4f1e-af46-2528cd3f96ca_Enabled">
    <vt:lpwstr>true</vt:lpwstr>
  </property>
  <property fmtid="{D5CDD505-2E9C-101B-9397-08002B2CF9AE}" pid="3" name="MSIP_Label_22fbb032-08bf-4f1e-af46-2528cd3f96ca_SetDate">
    <vt:lpwstr>2021-06-14T15:46:28Z</vt:lpwstr>
  </property>
  <property fmtid="{D5CDD505-2E9C-101B-9397-08002B2CF9AE}" pid="4" name="MSIP_Label_22fbb032-08bf-4f1e-af46-2528cd3f96ca_Method">
    <vt:lpwstr>Privileged</vt:lpwstr>
  </property>
  <property fmtid="{D5CDD505-2E9C-101B-9397-08002B2CF9AE}" pid="5" name="MSIP_Label_22fbb032-08bf-4f1e-af46-2528cd3f96ca_Name">
    <vt:lpwstr>22fbb032-08bf-4f1e-af46-2528cd3f96ca</vt:lpwstr>
  </property>
  <property fmtid="{D5CDD505-2E9C-101B-9397-08002B2CF9AE}" pid="6" name="MSIP_Label_22fbb032-08bf-4f1e-af46-2528cd3f96ca_SiteId">
    <vt:lpwstr>adf10e2b-b6e9-41d6-be2f-c12bb566019c</vt:lpwstr>
  </property>
  <property fmtid="{D5CDD505-2E9C-101B-9397-08002B2CF9AE}" pid="7" name="MSIP_Label_22fbb032-08bf-4f1e-af46-2528cd3f96ca_ActionId">
    <vt:lpwstr>a8cd7521-13f9-49a6-b867-8ba98d972611</vt:lpwstr>
  </property>
  <property fmtid="{D5CDD505-2E9C-101B-9397-08002B2CF9AE}" pid="8" name="MSIP_Label_22fbb032-08bf-4f1e-af46-2528cd3f96ca_ContentBits">
    <vt:lpwstr>0</vt:lpwstr>
  </property>
</Properties>
</file>